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0" yWindow="0" windowWidth="28800" windowHeight="11700" firstSheet="27" activeTab="30"/>
  </bookViews>
  <sheets>
    <sheet name="Portada 7.3" sheetId="1" r:id="rId1"/>
    <sheet name="Distribución Gasto" sheetId="2" r:id="rId2"/>
    <sheet name="Envases" sheetId="3" r:id="rId3"/>
    <sheet name="Tabla de Figura 1" sheetId="4" r:id="rId4"/>
    <sheet name="Tabla de Figura 2" sheetId="5" r:id="rId5"/>
    <sheet name="Tabla de Figura 3" sheetId="6" r:id="rId6"/>
    <sheet name="Principios Activos" sheetId="7" r:id="rId7"/>
    <sheet name="Tabla de Figura 4" sheetId="8" r:id="rId8"/>
    <sheet name="Tabla de Figura 5" sheetId="11" r:id="rId9"/>
    <sheet name="Tabla de Figura 6" sheetId="10" r:id="rId10"/>
    <sheet name="Tabla Figura 7" sheetId="12" r:id="rId11"/>
    <sheet name="Tabla Figura 8" sheetId="13" r:id="rId12"/>
    <sheet name="Tabla de Figura 9.1" sheetId="14" r:id="rId13"/>
    <sheet name="Tabla de figura 9.2" sheetId="47" r:id="rId14"/>
    <sheet name="Tabla figura 10" sheetId="15" r:id="rId15"/>
    <sheet name="Tabla figura 11" sheetId="37" r:id="rId16"/>
    <sheet name="Tabla figura 12" sheetId="38" r:id="rId17"/>
    <sheet name="Tabla 4 % pac. tto BZD" sheetId="48" r:id="rId18"/>
    <sheet name="Gasto Hospital Grandes Grupos" sheetId="39" r:id="rId19"/>
    <sheet name="Pacientes no ingresados" sheetId="40" r:id="rId20"/>
    <sheet name="Costes pacientes en hospitales" sheetId="41" r:id="rId21"/>
    <sheet name="Tratamientos VHC iniciados 2022" sheetId="44" r:id="rId22"/>
    <sheet name="Talonarios 2022" sheetId="46" r:id="rId23"/>
    <sheet name="Prescripción Médicos Jubilados" sheetId="24" r:id="rId24"/>
    <sheet name="Medicamentos Extranjeros" sheetId="25" r:id="rId25"/>
    <sheet name="Medic.Extranj más dispensados" sheetId="26" r:id="rId26"/>
    <sheet name="Medic.Extranj más importe" sheetId="27" r:id="rId27"/>
    <sheet name="Hemoderivados" sheetId="28" r:id="rId28"/>
    <sheet name="Centros Sociosanitarios" sheetId="30" r:id="rId29"/>
    <sheet name="Dietoterápicos en CSS" sheetId="31" r:id="rId30"/>
    <sheet name="Calidad CSS" sheetId="32" r:id="rId31"/>
    <sheet name="Centros AMAS" sheetId="33" r:id="rId32"/>
    <sheet name="Gasto-Envases AMAS" sheetId="34" r:id="rId33"/>
    <sheet name="Tabla de Figura 13" sheetId="35" r:id="rId3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4" l="1"/>
  <c r="E24" i="14"/>
  <c r="D24" i="14"/>
  <c r="C24" i="14"/>
  <c r="B24" i="14"/>
  <c r="F23" i="14"/>
  <c r="E23" i="14"/>
  <c r="D23" i="14"/>
  <c r="C23" i="14"/>
  <c r="B23" i="14"/>
  <c r="F15" i="13"/>
  <c r="E15" i="13"/>
  <c r="D15" i="13"/>
  <c r="C15" i="13"/>
  <c r="B15" i="13"/>
  <c r="K61" i="12"/>
  <c r="H61" i="12"/>
  <c r="J61" i="12" s="1"/>
  <c r="K60" i="12"/>
  <c r="J60" i="12"/>
  <c r="H60" i="12"/>
  <c r="K59" i="12"/>
  <c r="H59" i="12"/>
  <c r="J59" i="12" s="1"/>
  <c r="K58" i="12"/>
  <c r="J58" i="12"/>
  <c r="H58" i="12"/>
  <c r="K57" i="12"/>
  <c r="H57" i="12"/>
  <c r="J57" i="12" s="1"/>
  <c r="K56" i="12"/>
  <c r="H56" i="12"/>
  <c r="J56" i="12" s="1"/>
  <c r="K55" i="12"/>
  <c r="H55" i="12"/>
  <c r="J55" i="12" s="1"/>
  <c r="K54" i="12"/>
  <c r="J54" i="12"/>
  <c r="H54" i="12"/>
  <c r="K53" i="12"/>
  <c r="H53" i="12"/>
  <c r="J53" i="12" s="1"/>
  <c r="K52" i="12"/>
  <c r="J52" i="12"/>
  <c r="H52" i="12"/>
  <c r="K51" i="12"/>
  <c r="H51" i="12"/>
  <c r="J51" i="12" s="1"/>
  <c r="K50" i="12"/>
  <c r="J50" i="12"/>
  <c r="H50" i="12"/>
  <c r="K49" i="12"/>
  <c r="H49" i="12"/>
  <c r="J49" i="12" s="1"/>
  <c r="H48" i="12"/>
  <c r="J48" i="12" s="1"/>
  <c r="H47" i="12"/>
  <c r="J47" i="12" s="1"/>
  <c r="H46" i="12"/>
  <c r="J46" i="12" s="1"/>
  <c r="H45" i="12"/>
  <c r="J45" i="12" s="1"/>
  <c r="H44" i="12"/>
  <c r="J44" i="12" s="1"/>
  <c r="H43" i="12"/>
  <c r="J43" i="12" s="1"/>
  <c r="H42" i="12"/>
  <c r="J42" i="12" s="1"/>
  <c r="H41" i="12"/>
  <c r="J41" i="12" s="1"/>
  <c r="H40" i="12"/>
  <c r="J40" i="12" s="1"/>
  <c r="H39" i="12"/>
  <c r="J39" i="12" s="1"/>
  <c r="H38" i="12"/>
  <c r="J38" i="12" s="1"/>
  <c r="H37" i="12"/>
  <c r="J37" i="12" s="1"/>
  <c r="H36" i="12"/>
  <c r="J36" i="12" s="1"/>
  <c r="H35" i="12"/>
  <c r="J35" i="12" s="1"/>
  <c r="H34" i="12"/>
  <c r="J34" i="12" s="1"/>
  <c r="H33" i="12"/>
  <c r="J33" i="12" s="1"/>
  <c r="H32" i="12"/>
  <c r="J32" i="12" s="1"/>
  <c r="H31" i="12"/>
  <c r="J31" i="12" s="1"/>
  <c r="H30" i="12"/>
  <c r="J30" i="12" s="1"/>
  <c r="H29" i="12"/>
  <c r="J29" i="12" s="1"/>
  <c r="H28" i="12"/>
  <c r="J28" i="12" s="1"/>
  <c r="H27" i="12"/>
  <c r="J27" i="12" s="1"/>
  <c r="H26" i="12"/>
  <c r="J26" i="12" s="1"/>
  <c r="H25" i="12"/>
  <c r="J25" i="12" s="1"/>
  <c r="H24" i="12"/>
  <c r="J24" i="12" s="1"/>
  <c r="H23" i="12"/>
  <c r="J23" i="12" s="1"/>
  <c r="H22" i="12"/>
  <c r="J22" i="12" s="1"/>
  <c r="H21" i="12"/>
  <c r="J21" i="12" s="1"/>
  <c r="H20" i="12"/>
  <c r="J20" i="12" s="1"/>
  <c r="H19" i="12"/>
  <c r="J19" i="12" s="1"/>
  <c r="H18" i="12"/>
  <c r="J18" i="12" s="1"/>
  <c r="H17" i="12"/>
  <c r="J17" i="12" s="1"/>
  <c r="H16" i="12"/>
  <c r="J16" i="12" s="1"/>
  <c r="H15" i="12"/>
  <c r="J15" i="12" s="1"/>
  <c r="H14" i="12"/>
  <c r="J14" i="12" s="1"/>
  <c r="H13" i="12"/>
  <c r="J13" i="12" s="1"/>
  <c r="H12" i="12"/>
  <c r="J12" i="12" s="1"/>
  <c r="H11" i="12"/>
  <c r="J11" i="12" s="1"/>
  <c r="H10" i="12"/>
  <c r="J10" i="12" s="1"/>
  <c r="H9" i="12"/>
  <c r="J9" i="12" s="1"/>
  <c r="H8" i="12"/>
  <c r="J8" i="12" s="1"/>
  <c r="H7" i="12"/>
  <c r="J7" i="12" s="1"/>
  <c r="H6" i="12"/>
  <c r="J6" i="12" s="1"/>
  <c r="H5" i="12"/>
  <c r="J5" i="12" s="1"/>
  <c r="H4" i="12"/>
  <c r="J4" i="12" s="1"/>
  <c r="H3" i="12"/>
  <c r="J3" i="12" s="1"/>
  <c r="H2" i="12"/>
  <c r="J2" i="12" s="1"/>
  <c r="I62" i="10"/>
  <c r="H62" i="10"/>
  <c r="I61" i="10"/>
  <c r="H61" i="10"/>
  <c r="I60" i="10"/>
  <c r="H60" i="10"/>
  <c r="I59" i="10"/>
  <c r="H59" i="10"/>
  <c r="I58" i="10"/>
  <c r="H58" i="10"/>
  <c r="I57" i="10"/>
  <c r="H57" i="10"/>
  <c r="I56" i="10"/>
  <c r="H56" i="10"/>
  <c r="I55" i="10"/>
  <c r="H55" i="10"/>
  <c r="I54" i="10"/>
  <c r="H54" i="10"/>
  <c r="I53" i="10"/>
  <c r="H53" i="10"/>
  <c r="I52" i="10"/>
  <c r="H52" i="10"/>
  <c r="I51" i="10"/>
  <c r="H51" i="10"/>
  <c r="I50" i="10"/>
  <c r="H50" i="10"/>
  <c r="I49" i="10"/>
  <c r="H49" i="10"/>
  <c r="I48" i="10"/>
  <c r="H48" i="10"/>
  <c r="I47" i="10"/>
  <c r="H47" i="10"/>
  <c r="I46" i="10"/>
  <c r="H46" i="10"/>
  <c r="I45" i="10"/>
  <c r="H45" i="10"/>
  <c r="I44" i="10"/>
  <c r="H44" i="10"/>
  <c r="I43" i="10"/>
  <c r="H43" i="10"/>
  <c r="I42" i="10"/>
  <c r="H42" i="10"/>
  <c r="I41" i="10"/>
  <c r="H41" i="10"/>
  <c r="I40" i="10"/>
  <c r="H40" i="10"/>
  <c r="I39" i="10"/>
  <c r="H39" i="10"/>
  <c r="I38" i="10"/>
  <c r="H38" i="10"/>
  <c r="I37" i="10"/>
  <c r="H37" i="10"/>
  <c r="I36" i="10"/>
  <c r="H36" i="10"/>
  <c r="I35" i="10"/>
  <c r="H35" i="10"/>
  <c r="I34" i="10"/>
  <c r="H34" i="10"/>
  <c r="I33" i="10"/>
  <c r="H33" i="10"/>
  <c r="I32" i="10"/>
  <c r="H32" i="10"/>
  <c r="I31" i="10"/>
  <c r="H31" i="10"/>
  <c r="I30" i="10"/>
  <c r="H30" i="10"/>
  <c r="I29" i="10"/>
  <c r="H29" i="10"/>
  <c r="I28" i="10"/>
  <c r="H28" i="10"/>
  <c r="I27" i="10"/>
  <c r="H27" i="10"/>
  <c r="I26" i="10"/>
  <c r="H26" i="10"/>
  <c r="I25" i="10"/>
  <c r="H25" i="10"/>
  <c r="I24" i="10"/>
  <c r="H24" i="10"/>
  <c r="I23" i="10"/>
  <c r="H23" i="10"/>
  <c r="I22" i="10"/>
  <c r="H22" i="10"/>
  <c r="I21" i="10"/>
  <c r="H21" i="10"/>
  <c r="I20" i="10"/>
  <c r="H20" i="10"/>
  <c r="I19" i="10"/>
  <c r="H19" i="10"/>
  <c r="I18" i="10"/>
  <c r="H18" i="10"/>
  <c r="I17" i="10"/>
  <c r="H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D31" i="11"/>
  <c r="C31" i="11"/>
  <c r="E31" i="11" s="1"/>
  <c r="E30" i="11"/>
  <c r="E29" i="11"/>
  <c r="E28" i="11"/>
  <c r="E27" i="11"/>
  <c r="E26" i="11"/>
  <c r="D25" i="11"/>
  <c r="C25" i="11"/>
  <c r="E25" i="11" s="1"/>
  <c r="E24" i="11"/>
  <c r="E23" i="11"/>
  <c r="E22" i="11"/>
  <c r="E21" i="11"/>
  <c r="E20" i="11"/>
  <c r="D19" i="11"/>
  <c r="C19" i="11"/>
  <c r="E19" i="11" s="1"/>
  <c r="E18" i="11"/>
  <c r="E17" i="11"/>
  <c r="E16" i="11"/>
  <c r="E15" i="11"/>
  <c r="E14" i="11"/>
  <c r="D13" i="11"/>
  <c r="C13" i="11"/>
  <c r="E13" i="11" s="1"/>
  <c r="E12" i="11"/>
  <c r="E11" i="11"/>
  <c r="E10" i="11"/>
  <c r="E9" i="11"/>
  <c r="E8" i="11"/>
  <c r="D7" i="11"/>
  <c r="C7" i="11"/>
  <c r="E7" i="11" s="1"/>
  <c r="E6" i="11"/>
  <c r="E5" i="11"/>
  <c r="E4" i="11"/>
</calcChain>
</file>

<file path=xl/sharedStrings.xml><?xml version="1.0" encoding="utf-8"?>
<sst xmlns="http://schemas.openxmlformats.org/spreadsheetml/2006/main" count="612" uniqueCount="388">
  <si>
    <t>Servicio Madrileño de Salud</t>
  </si>
  <si>
    <t>7. Sostenibilidad del Sistema, Garantía para el Futuro</t>
  </si>
  <si>
    <t>7.3 Prestación Farmaceútica</t>
  </si>
  <si>
    <t>MEMORIA DE ACTIVIDAD 2022</t>
  </si>
  <si>
    <t xml:space="preserve">CONCEPTO   </t>
  </si>
  <si>
    <t xml:space="preserve">VARIACIÓN  </t>
  </si>
  <si>
    <t xml:space="preserve">Adquisición directa atención primaria*   </t>
  </si>
  <si>
    <t xml:space="preserve">Adquisición directa atención hospitalaria   </t>
  </si>
  <si>
    <t xml:space="preserve">Total adquisición directa   </t>
  </si>
  <si>
    <t xml:space="preserve">Total receta   </t>
  </si>
  <si>
    <t xml:space="preserve">Gasto final   </t>
  </si>
  <si>
    <t>* La información de adquisiciones directas de Atención Primaria incluye las adquisiciones en productos farmacéuticos, dietoterápicos, material de curas y antiinfecciosos.</t>
  </si>
  <si>
    <t>Atención Primaria</t>
  </si>
  <si>
    <t>% Variación</t>
  </si>
  <si>
    <t>Población atendida</t>
  </si>
  <si>
    <t>Gasto (millones €)</t>
  </si>
  <si>
    <t>Envases (miles)</t>
  </si>
  <si>
    <t>Gasto/población atendida</t>
  </si>
  <si>
    <t>Envases/población atendida</t>
  </si>
  <si>
    <t>Gasto/envase</t>
  </si>
  <si>
    <t>Atención Hospitalaria</t>
  </si>
  <si>
    <t>Otras CCAA - Receta interoperable</t>
  </si>
  <si>
    <t>Total Comunidad de Madrid</t>
  </si>
  <si>
    <t>DISTRIBUCIÓN DEL NÚMERO DE ENVASES, GASTO POR RECETA E IMPORTE POR ENVASE POR NIVEL ASISTENCIAL, 2022/2021 (datos farm@drid).</t>
  </si>
  <si>
    <t>Grandes grupos</t>
  </si>
  <si>
    <t>% Grupo</t>
  </si>
  <si>
    <t>% Acumulado</t>
  </si>
  <si>
    <t>ANTIDIABETICOS</t>
  </si>
  <si>
    <t>PSICOFARMACOS</t>
  </si>
  <si>
    <t>ANTIHIPERTENSIVOS Y FARMACOS PARA INSUFICIENCIA CARDIACA</t>
  </si>
  <si>
    <t>ANTICOAGULANTES Y ANTIAGREGANTES</t>
  </si>
  <si>
    <t>FARMACOS PARA ASMA Y EPOC</t>
  </si>
  <si>
    <t>PRODUCTOS DIETOTERAPICOS</t>
  </si>
  <si>
    <t>HIPOLIPEMIANTES</t>
  </si>
  <si>
    <t>EFECTOS Y ACCESORIOS</t>
  </si>
  <si>
    <t>ANTIEPILEPTICOS</t>
  </si>
  <si>
    <t>OPIOIDES</t>
  </si>
  <si>
    <t>ANTIULCERA</t>
  </si>
  <si>
    <t>ONCOLOGICOS HORMONALES</t>
  </si>
  <si>
    <t>OSTEOPOROSIS</t>
  </si>
  <si>
    <t>ANALGESICOS</t>
  </si>
  <si>
    <t>INMUNOSUPRESORES</t>
  </si>
  <si>
    <t>ANTIALERGICOS</t>
  </si>
  <si>
    <t>ANTIPROSTATICOS</t>
  </si>
  <si>
    <t>DIGESTIVO</t>
  </si>
  <si>
    <t>TTO. ALZHEIMER</t>
  </si>
  <si>
    <t>DERMATOLOGICOS</t>
  </si>
  <si>
    <t>HORMONAS NO ONCOLOGICAS</t>
  </si>
  <si>
    <t>ANTIPARKINSONIANOS</t>
  </si>
  <si>
    <t>VITAMINAS Y ANTIANEMICOS</t>
  </si>
  <si>
    <t>AINES  SISTEMICOS</t>
  </si>
  <si>
    <t>OTROS OFTALMOLOGICOS</t>
  </si>
  <si>
    <t>INCONTINENCIA URINARIA</t>
  </si>
  <si>
    <t>GINECOLOGIA</t>
  </si>
  <si>
    <t>ANTIBIOTICOS</t>
  </si>
  <si>
    <t>RESTO DE PRODUCTOS</t>
  </si>
  <si>
    <t>CARDIOLOGIA</t>
  </si>
  <si>
    <t>ANTIDOTOS</t>
  </si>
  <si>
    <t>ANTIVIRALES</t>
  </si>
  <si>
    <t>UTB</t>
  </si>
  <si>
    <t>ANTIPARASITARIOS</t>
  </si>
  <si>
    <t>PERIQUIRÚRGICOS</t>
  </si>
  <si>
    <t>FORMULAS MAGISTRALES</t>
  </si>
  <si>
    <t>OTROS AGENTES ANTINEOPLASICOS</t>
  </si>
  <si>
    <t>AGENTES ANTINEOPLASICOS</t>
  </si>
  <si>
    <t>ELECTROLITOS</t>
  </si>
  <si>
    <t>ANTIMICOTICOS</t>
  </si>
  <si>
    <t>VACUNAS E INMUNOGLOBULINAS</t>
  </si>
  <si>
    <t>DESCONOCIDO</t>
  </si>
  <si>
    <t>SOLUCIONES PARA PERFUSIÓN Y DILUCIÓN</t>
  </si>
  <si>
    <t>SOLUCIONES PARA NUTRICIÓN PARENTERAL</t>
  </si>
  <si>
    <t>AGENTES DIAGNOSTICOS Y MEDIOS DE CONTRASTE</t>
  </si>
  <si>
    <t>ANTIASMATICOS</t>
  </si>
  <si>
    <t>INMUNOESTIMULANTES</t>
  </si>
  <si>
    <t>AINES TOPICOS</t>
  </si>
  <si>
    <t xml:space="preserve">PRINCIPIOS ACTIVOS CON MAYOR GASTO </t>
  </si>
  <si>
    <t>Principio activo ATC</t>
  </si>
  <si>
    <t>Gasto año</t>
  </si>
  <si>
    <t>Variación neta</t>
  </si>
  <si>
    <t>Variación gasto</t>
  </si>
  <si>
    <t>Millones DDD</t>
  </si>
  <si>
    <t>ATORVASTATINA</t>
  </si>
  <si>
    <t>APIXABAN</t>
  </si>
  <si>
    <t>SEMAGLUTIDA</t>
  </si>
  <si>
    <t>INSULINA GLARGINA</t>
  </si>
  <si>
    <t>F. COMPLETAS HIPERPROTEICAS HIPERCALÓRICAS. CON FIBRA. ADULTOS</t>
  </si>
  <si>
    <t xml:space="preserve">-   </t>
  </si>
  <si>
    <t>PALIPERIDONA</t>
  </si>
  <si>
    <t>FORMOTEROL + BUDESONIDA</t>
  </si>
  <si>
    <t>METFORMINA + SITAGLIPTINA</t>
  </si>
  <si>
    <t>ENOXAPARINA</t>
  </si>
  <si>
    <t>RIVAROXABAN</t>
  </si>
  <si>
    <t>LEVETIRACETAM</t>
  </si>
  <si>
    <t>DULAGLUTIDA</t>
  </si>
  <si>
    <t>PARACETAMOL</t>
  </si>
  <si>
    <t>OMEPRAZOL</t>
  </si>
  <si>
    <t>VALSARTAN + SACUBITRILO</t>
  </si>
  <si>
    <t>Año</t>
  </si>
  <si>
    <t>Ámbito CIAS</t>
  </si>
  <si>
    <t>Env amox-peni V pac 15-64 años</t>
  </si>
  <si>
    <t>Env amox-peni V-amox/clav pac 15-64</t>
  </si>
  <si>
    <t>Cociente %</t>
  </si>
  <si>
    <t>-</t>
  </si>
  <si>
    <t>A. Hospitalaria</t>
  </si>
  <si>
    <t>A. Primaria</t>
  </si>
  <si>
    <t>Total CM</t>
  </si>
  <si>
    <t>U</t>
  </si>
  <si>
    <t>V</t>
  </si>
  <si>
    <t>EVOLUCIÓN ENVASES DE Amoxic+PeniV / Amox+PeniV+Amoxi-Clav</t>
  </si>
  <si>
    <t>Suma de Asegurados con CIPA</t>
  </si>
  <si>
    <t>Subg. químico terapéutico ATC</t>
  </si>
  <si>
    <t>Mes</t>
  </si>
  <si>
    <t>ANTAGONISTAS DE LA VITAMINA K</t>
  </si>
  <si>
    <t>INHIBIDORES DIRECTOS DEL FACTOR XA</t>
  </si>
  <si>
    <t>AV-K</t>
  </si>
  <si>
    <t>ACOD</t>
  </si>
  <si>
    <t>-38,249x + 65794</t>
  </si>
  <si>
    <t>610,69x + 11694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</si>
  <si>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</si>
  <si>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</si>
  <si>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</si>
  <si>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</si>
  <si>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</si>
  <si>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</si>
  <si>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</si>
  <si>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</si>
  <si>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</si>
  <si>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</si>
  <si>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</si>
  <si>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</si>
  <si>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54009x + 1E+06</t>
  </si>
  <si>
    <t>Nueva etiqueta</t>
  </si>
  <si>
    <t>2018</t>
  </si>
  <si>
    <t>2019</t>
  </si>
  <si>
    <t>2020</t>
  </si>
  <si>
    <t>2021</t>
  </si>
  <si>
    <t>2022</t>
  </si>
  <si>
    <t>OTROS AGENTES ANTITROMBÓTICOS</t>
  </si>
  <si>
    <t>HEPARINAS</t>
  </si>
  <si>
    <t>ANTIAGREGANTES</t>
  </si>
  <si>
    <t>Etiquetas de fila</t>
  </si>
  <si>
    <t>Suma de 2018</t>
  </si>
  <si>
    <t>Suma de 2019</t>
  </si>
  <si>
    <t>Suma de 2020</t>
  </si>
  <si>
    <t>Suma de 2021</t>
  </si>
  <si>
    <t>Suma de 2022</t>
  </si>
  <si>
    <t>Total general</t>
  </si>
  <si>
    <t>SUBGRUPO QUÍMICO TERAPÉUTICO</t>
  </si>
  <si>
    <t>ANALOGOS DE LA GLP-1</t>
  </si>
  <si>
    <t>BIGUANIDAS</t>
  </si>
  <si>
    <t>DERIVADOS DE LAS SULFONILUREAS</t>
  </si>
  <si>
    <t>FARMACOS HIPOGLUCEMIANTES ORALES EN ASOCIACION</t>
  </si>
  <si>
    <t>INHIBIDORES DE LA ALFA GLUCOSIDASA</t>
  </si>
  <si>
    <t>INHIBIDORES DE LA DPP-4</t>
  </si>
  <si>
    <t>INHIBIDORES DEL COTRANSPORTADOR SODIO-GLUCOSA 2 (SGLT2)</t>
  </si>
  <si>
    <t>INSULINAS Y ANÁLOGOS PARA INYECCIÓN, ACCIÓN INTERMEDIA</t>
  </si>
  <si>
    <t>INSULINAS Y ANÁLOGOS PARA INYECCIÓN, ACCIÓN INTERMEDIA COMBINADA CON ACCIÓN RAPIDA</t>
  </si>
  <si>
    <t>INSULINAS Y ANÁLOGOS PARA INYECCIÓN, ACCIÓN PROLONGADA</t>
  </si>
  <si>
    <t>INSULINAS Y ANÁLOGOS PARA INYECCIÓN, ACCIÓN RÁPIDA</t>
  </si>
  <si>
    <t>OTROS FÁRMACOS HIPOGLUCEMIANTES ORALES, EXCL. INSULINAS</t>
  </si>
  <si>
    <t>TIAZOLIDINADIONAS</t>
  </si>
  <si>
    <t>Gasto en ADNI</t>
  </si>
  <si>
    <t>Gasto en insulinas</t>
  </si>
  <si>
    <t>METFORMINA</t>
  </si>
  <si>
    <t>IDPP4</t>
  </si>
  <si>
    <t>ISGLT2</t>
  </si>
  <si>
    <t>SECRETAGOGOS</t>
  </si>
  <si>
    <t>aGLP1</t>
  </si>
  <si>
    <t>Fecha de facturación</t>
  </si>
  <si>
    <t>Gasto final</t>
  </si>
  <si>
    <t>Indicador CM</t>
  </si>
  <si>
    <t>Indicador MPI (CM)</t>
  </si>
  <si>
    <t>% Pacientes con BDZ (CM)</t>
  </si>
  <si>
    <t>Porcentaje de pacientes en tratamiento crónico con BZD</t>
  </si>
  <si>
    <t>% Pac con BZD crónicas (AP)</t>
  </si>
  <si>
    <t>Año 2017</t>
  </si>
  <si>
    <t>Año 2018</t>
  </si>
  <si>
    <t>Año 2019</t>
  </si>
  <si>
    <t>Año 2020</t>
  </si>
  <si>
    <t>Año 2021</t>
  </si>
  <si>
    <t>Año 2022</t>
  </si>
  <si>
    <r>
      <t>Grupos</t>
    </r>
    <r>
      <rPr>
        <sz val="9"/>
        <color rgb="FF595959"/>
        <rFont val="Montserrat Medium"/>
      </rPr>
      <t> </t>
    </r>
  </si>
  <si>
    <r>
      <t>Importe 2022</t>
    </r>
    <r>
      <rPr>
        <sz val="9"/>
        <color rgb="FF595959"/>
        <rFont val="Montserrat Medium"/>
      </rPr>
      <t> </t>
    </r>
  </si>
  <si>
    <r>
      <t>Importe 2021</t>
    </r>
    <r>
      <rPr>
        <sz val="9"/>
        <color rgb="FF595959"/>
        <rFont val="Montserrat Medium"/>
      </rPr>
      <t> </t>
    </r>
  </si>
  <si>
    <r>
      <t>% variación</t>
    </r>
    <r>
      <rPr>
        <sz val="9"/>
        <color rgb="FF595959"/>
        <rFont val="Montserrat Medium"/>
      </rPr>
      <t> </t>
    </r>
  </si>
  <si>
    <r>
      <t>ONCOLÓGICOS</t>
    </r>
    <r>
      <rPr>
        <sz val="9"/>
        <color rgb="FF31849B"/>
        <rFont val="Times New Roman"/>
        <family val="1"/>
      </rPr>
      <t> </t>
    </r>
    <r>
      <rPr>
        <sz val="9"/>
        <color rgb="FF31849B"/>
        <rFont val="Montserrat Medium"/>
      </rPr>
      <t> </t>
    </r>
  </si>
  <si>
    <r>
      <t>INMUNOSUPRESORES</t>
    </r>
    <r>
      <rPr>
        <sz val="9"/>
        <color rgb="FF31849B"/>
        <rFont val="Times New Roman"/>
        <family val="1"/>
      </rPr>
      <t> </t>
    </r>
    <r>
      <rPr>
        <sz val="9"/>
        <color rgb="FF31849B"/>
        <rFont val="Montserrat Medium"/>
      </rPr>
      <t> </t>
    </r>
  </si>
  <si>
    <r>
      <t>ANTIVIRALES</t>
    </r>
    <r>
      <rPr>
        <sz val="9"/>
        <color rgb="FF31849B"/>
        <rFont val="Times New Roman"/>
        <family val="1"/>
      </rPr>
      <t> </t>
    </r>
    <r>
      <rPr>
        <sz val="9"/>
        <color rgb="FF31849B"/>
        <rFont val="Montserrat Medium"/>
      </rPr>
      <t> </t>
    </r>
  </si>
  <si>
    <r>
      <t>Subtotal</t>
    </r>
    <r>
      <rPr>
        <sz val="9"/>
        <color rgb="FF31849B"/>
        <rFont val="Times New Roman"/>
        <family val="1"/>
      </rPr>
      <t> </t>
    </r>
    <r>
      <rPr>
        <sz val="9"/>
        <color rgb="FF31849B"/>
        <rFont val="Montserrat Medium"/>
      </rPr>
      <t> </t>
    </r>
  </si>
  <si>
    <r>
      <t>Total</t>
    </r>
    <r>
      <rPr>
        <sz val="9"/>
        <color rgb="FF7F7F7F"/>
        <rFont val="Times New Roman"/>
        <family val="1"/>
      </rPr>
      <t> </t>
    </r>
    <r>
      <rPr>
        <sz val="9"/>
        <color rgb="FF7F7F7F"/>
        <rFont val="Montserrat Medium"/>
      </rPr>
      <t> </t>
    </r>
  </si>
  <si>
    <r>
      <t>PACIENTES NO INGRESADOS*</t>
    </r>
    <r>
      <rPr>
        <sz val="9"/>
        <color rgb="FF595959"/>
        <rFont val="Montserrat Medium"/>
      </rPr>
      <t> </t>
    </r>
  </si>
  <si>
    <r>
      <t>2022</t>
    </r>
    <r>
      <rPr>
        <sz val="9"/>
        <color rgb="FF7F7F7F"/>
        <rFont val="Montserrat Medium"/>
      </rPr>
      <t> </t>
    </r>
  </si>
  <si>
    <r>
      <t>2021</t>
    </r>
    <r>
      <rPr>
        <sz val="9"/>
        <color rgb="FF7F7F7F"/>
        <rFont val="Montserrat Medium"/>
      </rPr>
      <t> </t>
    </r>
  </si>
  <si>
    <t>VIH adulto en tratamiento con antirretrovirales </t>
  </si>
  <si>
    <t>Hepatitis B en tratamiento </t>
  </si>
  <si>
    <t>Esclerosis múltiple (EM) en tratamiento (HD Y EXT) </t>
  </si>
  <si>
    <t>Artritis Reumatoide (AR) y Artritis idiopática juvenil (ARIJ) en tratamiento con biológicos y dirigidos</t>
  </si>
  <si>
    <t>Espondiloartropatias (ESART) en tratamiento con biológicos y dirigidos</t>
  </si>
  <si>
    <t>Artritis Psoriásica (ARPS) en tratamiento con biológicos y dirigidos</t>
  </si>
  <si>
    <t>Psoriasis (PSO) en tratamiento con biológicos y dirigidos</t>
  </si>
  <si>
    <t>Enfermedad Inflamatoria Intestinal (EII) en tratamiento con biológicos y dirigidos</t>
  </si>
  <si>
    <t>Hipertensión Pulmonar (HP) en tto. NO parenteral</t>
  </si>
  <si>
    <t>Hipertensión Pulmonar (HP) en tto. parenteral</t>
  </si>
  <si>
    <t>Asma Grave No Crónico (AGNC) en tratamiento con biológicos</t>
  </si>
  <si>
    <t>Hormona Crecimiento Infantil (HCI) &lt; 12 años**</t>
  </si>
  <si>
    <t>Hormona Crecimiento Infantil (HCI) entre 12-18 años**</t>
  </si>
  <si>
    <t>Hormona Crecimiento Adulto (HCA)</t>
  </si>
  <si>
    <t>Nº pacientes-año</t>
  </si>
  <si>
    <t xml:space="preserve">  64.232 </t>
  </si>
  <si>
    <t>COSTE MEDIO PACIENTES NO INGRESADOS* </t>
  </si>
  <si>
    <t>2022 </t>
  </si>
  <si>
    <t>2021 </t>
  </si>
  <si>
    <t>Coste tratamiento por paciente adulto VIH </t>
  </si>
  <si>
    <t>Coste tratamiento por paciente HB </t>
  </si>
  <si>
    <t>Coste tratamiento por paciente EM (HD Y EXT) </t>
  </si>
  <si>
    <t>Coste tratamiento biológico y dirigido por paciente en AR y ARIJ</t>
  </si>
  <si>
    <t>Coste tratamiento biológico y dirigido por paciente en ESART</t>
  </si>
  <si>
    <t>Coste tratamiento biológico y dirigido por paciente en ARPS</t>
  </si>
  <si>
    <t>Coste tratamiento biológico y dirigido por paciente en PSO</t>
  </si>
  <si>
    <t>Coste tratamiento biológico y dirigido por paciente EII</t>
  </si>
  <si>
    <t>Coste tratamiento por paciente HP NO parenteral</t>
  </si>
  <si>
    <t>Coste tratamiento por paciente HP parenteral</t>
  </si>
  <si>
    <t>Coste tratamiento biológico por paciente en AGNC</t>
  </si>
  <si>
    <t>Coste tratamiento por paciente HCI &lt; 12 años**</t>
  </si>
  <si>
    <t>Coste tratamiento por paciente HCI entre 12-18 años**</t>
  </si>
  <si>
    <t>Coste tratamiento por paciente HCA</t>
  </si>
  <si>
    <t>Fecha </t>
  </si>
  <si>
    <t>Tratamientos </t>
  </si>
  <si>
    <t>ENERO </t>
  </si>
  <si>
    <t>FEBRERO </t>
  </si>
  <si>
    <t>MARZO </t>
  </si>
  <si>
    <t>ABRIL </t>
  </si>
  <si>
    <t>MAYO </t>
  </si>
  <si>
    <t>JUNIO </t>
  </si>
  <si>
    <t>JULIO </t>
  </si>
  <si>
    <t>AGOSTO </t>
  </si>
  <si>
    <t>SEPTIEMBRE </t>
  </si>
  <si>
    <t>OCTUBRE </t>
  </si>
  <si>
    <t>NOVIEMBRE </t>
  </si>
  <si>
    <t>DICIEMBRE </t>
  </si>
  <si>
    <t>Total </t>
  </si>
  <si>
    <t>Nº DE TALONARIOS</t>
  </si>
  <si>
    <t>Hospitales</t>
  </si>
  <si>
    <t>Totales</t>
  </si>
  <si>
    <t>MD (DIN A-4)</t>
  </si>
  <si>
    <t>MR (carbonados)</t>
  </si>
  <si>
    <t>% Incremento</t>
  </si>
  <si>
    <t>Nº médicos jubilados con prescripciones</t>
  </si>
  <si>
    <t>Nº recetas prescritas</t>
  </si>
  <si>
    <t>Nº de envases</t>
  </si>
  <si>
    <t>Nº de envases de medicamentos de marca</t>
  </si>
  <si>
    <t>Nº de envases de medicamentos genéricos</t>
  </si>
  <si>
    <t>Importe facturado</t>
  </si>
  <si>
    <t>Nº de medicamentos de marca</t>
  </si>
  <si>
    <t>Nº medicamentos genéricos</t>
  </si>
  <si>
    <t>% de medicamentos genéricos de médicos jubilados</t>
  </si>
  <si>
    <r>
      <t>INDICADOR</t>
    </r>
    <r>
      <rPr>
        <b/>
        <sz val="8"/>
        <color rgb="FF7F7F7F"/>
        <rFont val="Montserrat Medium"/>
      </rPr>
      <t xml:space="preserve">   </t>
    </r>
  </si>
  <si>
    <t>Año 2020 </t>
  </si>
  <si>
    <t xml:space="preserve">Solicitud ME tramitadas   </t>
  </si>
  <si>
    <t> 4.696 </t>
  </si>
  <si>
    <t xml:space="preserve">Nº de envases ME importados   </t>
  </si>
  <si>
    <t>Total € medicamentos importados </t>
  </si>
  <si>
    <t xml:space="preserve">(Facturación de laboratorios)   </t>
  </si>
  <si>
    <t xml:space="preserve">Nº de envases ME dispensados   </t>
  </si>
  <si>
    <t xml:space="preserve">Pacientes atendidos   </t>
  </si>
  <si>
    <t>Ventas Totales €  </t>
  </si>
  <si>
    <t xml:space="preserve">(SS + privado + entidades colaboradoras)   </t>
  </si>
  <si>
    <t>Recaudación  </t>
  </si>
  <si>
    <t xml:space="preserve">(Aportación SS + privado + entidades colaboradoras)   </t>
  </si>
  <si>
    <t>208.470.04€</t>
  </si>
  <si>
    <t xml:space="preserve">Nº de facturas tramitadas   </t>
  </si>
  <si>
    <r>
      <t>MEDICAMENTO EXTRANJERO</t>
    </r>
    <r>
      <rPr>
        <b/>
        <sz val="9"/>
        <color rgb="FF595959"/>
        <rFont val="Montserrat Medium"/>
      </rPr>
      <t xml:space="preserve">   </t>
    </r>
  </si>
  <si>
    <t>Principio activo</t>
  </si>
  <si>
    <t>Nº DE ENVASES dispensados</t>
  </si>
  <si>
    <t xml:space="preserve">Decorenone 50mg 14 cápsulas    </t>
  </si>
  <si>
    <t>UBIDECARENONA</t>
  </si>
  <si>
    <t>Decorenone ampollas 50 mg 10 amp</t>
  </si>
  <si>
    <t>Dapson Fatol 50mg 50 comprimidos</t>
  </si>
  <si>
    <t>SULFONA</t>
  </si>
  <si>
    <t xml:space="preserve">Keal GE suspensión 30 sobres   </t>
  </si>
  <si>
    <t>SUCRALFATO</t>
  </si>
  <si>
    <t xml:space="preserve">Ulcermin 60 sobres   </t>
  </si>
  <si>
    <r>
      <t>MEDICAMENTO</t>
    </r>
    <r>
      <rPr>
        <b/>
        <sz val="9"/>
        <color rgb="FF595959"/>
        <rFont val="Montserrat Medium"/>
      </rPr>
      <t xml:space="preserve">   </t>
    </r>
  </si>
  <si>
    <t>PRINCIPIO ACTIVO</t>
  </si>
  <si>
    <t>IMPORTE</t>
  </si>
  <si>
    <t xml:space="preserve">Decorenone cápsulas (uboquinona)   </t>
  </si>
  <si>
    <t xml:space="preserve">Novo-mexiletina 100 mg 100 cápsulas  </t>
  </si>
  <si>
    <t>MEXILETINA</t>
  </si>
  <si>
    <t>Cecenu 40mg 20 comprimidos</t>
  </si>
  <si>
    <t>LOMUSTINA</t>
  </si>
  <si>
    <t>Zarontin 250mg/5ml 200ml</t>
  </si>
  <si>
    <t>ETOSUXIMIDA</t>
  </si>
  <si>
    <t xml:space="preserve">PRODUCTO </t>
  </si>
  <si>
    <t>COSTE FRACCIONAMIENTO (€)</t>
  </si>
  <si>
    <t>AHORRO SERMAS</t>
  </si>
  <si>
    <t>% AHORRO RESPECTO AL COSTE TEÓRICO</t>
  </si>
  <si>
    <t xml:space="preserve">ALBUTEIN 20% 50 ML </t>
  </si>
  <si>
    <t xml:space="preserve">PLANGAMMA 50 MG/ML 200 ML </t>
  </si>
  <si>
    <t xml:space="preserve">PROLASPLAN 1G </t>
  </si>
  <si>
    <t xml:space="preserve">FANHDI 1000 UI </t>
  </si>
  <si>
    <t xml:space="preserve">FANHDI 1500 UI </t>
  </si>
  <si>
    <t xml:space="preserve">ANBINEX 500 UI </t>
  </si>
  <si>
    <t xml:space="preserve">FACTOR IX  </t>
  </si>
  <si>
    <t xml:space="preserve">TOTAL </t>
  </si>
  <si>
    <t xml:space="preserve">Indicadores </t>
  </si>
  <si>
    <t>Nº de consultas farmacéuticas</t>
  </si>
  <si>
    <t>Nº de revisiones completas de tratamiento</t>
  </si>
  <si>
    <t>Nº de revisiones parciales de tratamiento</t>
  </si>
  <si>
    <t>Nº de fármacos implicados</t>
  </si>
  <si>
    <t>Nº de intervenciones propuestas</t>
  </si>
  <si>
    <t>% de intervenciones aceptadas</t>
  </si>
  <si>
    <t>Ahorro con intervenciones propuestas</t>
  </si>
  <si>
    <t>Ahorro con intervenciones aceptadas</t>
  </si>
  <si>
    <t>AÑO 2022</t>
  </si>
  <si>
    <t>COSTE PVP</t>
  </si>
  <si>
    <t>COSTE AM</t>
  </si>
  <si>
    <t>AHORRO</t>
  </si>
  <si>
    <t>Indicadores</t>
  </si>
  <si>
    <t xml:space="preserve">Año </t>
  </si>
  <si>
    <t>Nº de SPD revisados</t>
  </si>
  <si>
    <t>Nº Incidencias SPD revisados</t>
  </si>
  <si>
    <t>Nº Cajetines revisados</t>
  </si>
  <si>
    <t>Nº Incidencias cajetines revisados</t>
  </si>
  <si>
    <t>Nº estupefacientes revisados</t>
  </si>
  <si>
    <t>Nº incidencias estupefacientes revisados</t>
  </si>
  <si>
    <t>CSS AMAS</t>
  </si>
  <si>
    <t>Población atendida*</t>
  </si>
  <si>
    <t>Gasto/población atendida (€)</t>
  </si>
  <si>
    <t>Gasto/envase (€)</t>
  </si>
  <si>
    <t>* Población con al menos una dispensación a través de receta en el año 2022</t>
  </si>
  <si>
    <t>Importe/</t>
  </si>
  <si>
    <t>envase</t>
  </si>
  <si>
    <t>Gasto/</t>
  </si>
  <si>
    <t>población</t>
  </si>
  <si>
    <t>Envases/</t>
  </si>
  <si>
    <t>Comunidad de Madrid</t>
  </si>
  <si>
    <t>Indicador</t>
  </si>
  <si>
    <t>% Pac cita/escitalopram Dosis altas</t>
  </si>
  <si>
    <t>% Pac &gt;73 a con AINE</t>
  </si>
  <si>
    <t>% Pac. &gt;73 años con MPI</t>
  </si>
  <si>
    <t>% Pac mayor 73 a IECA, ARA o diurético</t>
  </si>
  <si>
    <t>% Pac &gt; 74 años c/glifozinas</t>
  </si>
  <si>
    <t>% Pac AAS&gt;150</t>
  </si>
  <si>
    <t>% Pac biosimilares</t>
  </si>
  <si>
    <t>% DDD Omeprazol</t>
  </si>
  <si>
    <t>% Pac estatinas 1ª elección</t>
  </si>
  <si>
    <t>% Pac con estatinas</t>
  </si>
  <si>
    <t>% Pac &gt;65 a con antibióticos</t>
  </si>
  <si>
    <t>% DDD Fluorquinolonas</t>
  </si>
  <si>
    <t>Asegurados con CIPA</t>
  </si>
  <si>
    <t>Citalopram mayores 65 a</t>
  </si>
  <si>
    <t>Escitalopram mayores 65 a</t>
  </si>
  <si>
    <t>Pacientes citalopram/escitalopram</t>
  </si>
  <si>
    <t>Pacientes mayor 73 con AINE</t>
  </si>
  <si>
    <t>Pac. &gt;73 años con MPI</t>
  </si>
  <si>
    <t>Pac mayor 73 a IECA, ARA o diurético</t>
  </si>
  <si>
    <t>Pac. &gt;73 años con dispensaciones</t>
  </si>
  <si>
    <t>Pacientes &gt; 74 años c/glifozinas</t>
  </si>
  <si>
    <t>Pacientes &gt;74 años c/antidiabéticos</t>
  </si>
  <si>
    <t>Pac AAS &gt; 150</t>
  </si>
  <si>
    <t>Pac AAS</t>
  </si>
  <si>
    <t>Pacientes biosimilares</t>
  </si>
  <si>
    <t>Pacientes Pactivos biosimilares</t>
  </si>
  <si>
    <t>DDD Omeprazol</t>
  </si>
  <si>
    <t>DDD IBP</t>
  </si>
  <si>
    <t>Pac. estatinas 1º elección</t>
  </si>
  <si>
    <t>Pac. estatinas</t>
  </si>
  <si>
    <t>Pac. &gt; 65 años con antibióticos</t>
  </si>
  <si>
    <t>Pacientes may 65 a con dispensacion</t>
  </si>
  <si>
    <t>DDD Fluorquinolonas</t>
  </si>
  <si>
    <t>DDD Antibióticos</t>
  </si>
  <si>
    <t>% Aportación</t>
  </si>
  <si>
    <t>Aportación</t>
  </si>
  <si>
    <t>% Aportacion</t>
  </si>
  <si>
    <t>Evolución del porcentaje de EFG</t>
  </si>
  <si>
    <t>% EFG</t>
  </si>
  <si>
    <t>Envases EFG</t>
  </si>
  <si>
    <t>Envases especialidades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</si>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</sst>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%"/>
    <numFmt numFmtId="165" formatCode="0000"/>
    <numFmt numFmtId="166" formatCode="0.0%"/>
    <numFmt numFmtId="167" formatCode="#,##0.00\ &quot;€&quot;"/>
    <numFmt numFmtId="168" formatCode="dd\/mm\/yyyy"/>
  </numFmts>
  <fonts count="46" x14ac:knownFonts="1">
    <font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rgb="FF000000"/>
      <name val="Arial"/>
      <family val="2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7F7F7F"/>
      <name val="Montserrat Medium"/>
    </font>
    <font>
      <b/>
      <sz val="8"/>
      <color rgb="FF595959"/>
      <name val="Montserrat SemiBold"/>
    </font>
    <font>
      <b/>
      <sz val="9"/>
      <color rgb="FF595959"/>
      <name val="Montserrat Medium"/>
    </font>
    <font>
      <sz val="8"/>
      <color rgb="FF31849B"/>
      <name val="Montserrat SemiBold"/>
    </font>
    <font>
      <sz val="9"/>
      <color rgb="FF31849B"/>
      <name val="Montserrat Medium"/>
    </font>
    <font>
      <sz val="8"/>
      <color rgb="FF7F7F7F"/>
      <name val="Montserrat SemiBold"/>
    </font>
    <font>
      <sz val="9"/>
      <color rgb="FF7F7F7F"/>
      <name val="Montserrat Medium"/>
    </font>
    <font>
      <i/>
      <sz val="8"/>
      <color rgb="FF7F7F7F"/>
      <name val="Montserrat Medium"/>
    </font>
    <font>
      <b/>
      <sz val="8"/>
      <color rgb="FF7F7F7F"/>
      <name val="Montserrat SemiBold"/>
    </font>
    <font>
      <b/>
      <sz val="9"/>
      <color rgb="FF7F7F7F"/>
      <name val="Montserrat Medium"/>
    </font>
    <font>
      <sz val="9"/>
      <color rgb="FF7F7F7F"/>
      <name val="Montserrat SemiBold"/>
    </font>
    <font>
      <sz val="9"/>
      <color rgb="FF7F7F7F"/>
      <name val="Times New Roman"/>
      <family val="1"/>
    </font>
    <font>
      <b/>
      <sz val="9"/>
      <color rgb="FFFFFFFF"/>
      <name val="Calibri"/>
      <family val="2"/>
      <scheme val="minor"/>
    </font>
    <font>
      <sz val="9"/>
      <color rgb="FF333333"/>
      <name val="Calibri"/>
      <family val="2"/>
      <scheme val="minor"/>
    </font>
    <font>
      <sz val="10"/>
      <color theme="1"/>
      <name val="Montserrat Medium"/>
    </font>
    <font>
      <b/>
      <sz val="8"/>
      <color rgb="FF595959"/>
      <name val="Arial"/>
      <family val="2"/>
    </font>
    <font>
      <sz val="8"/>
      <color rgb="FF808080"/>
      <name val="Montserrat Medium"/>
    </font>
    <font>
      <b/>
      <sz val="9"/>
      <color rgb="FFFFFFFF"/>
      <name val="Arial"/>
      <family val="2"/>
    </font>
    <font>
      <sz val="9"/>
      <color rgb="FF333333"/>
      <name val="Arial"/>
      <family val="2"/>
    </font>
    <font>
      <sz val="9"/>
      <color rgb="FF595959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b/>
      <sz val="9"/>
      <color rgb="FFFFFFFF"/>
      <name val="Calibri"/>
      <family val="2"/>
    </font>
    <font>
      <sz val="9"/>
      <color rgb="FF333333"/>
      <name val="Calibri"/>
      <family val="2"/>
    </font>
    <font>
      <sz val="11"/>
      <color rgb="FF7F7F7F"/>
      <name val="Arial"/>
      <family val="2"/>
    </font>
    <font>
      <sz val="11"/>
      <color rgb="FF7F7F7F"/>
      <name val="Calibri"/>
      <family val="2"/>
    </font>
    <font>
      <sz val="9"/>
      <color rgb="FF595959"/>
      <name val="Montserrat Medium"/>
    </font>
    <font>
      <sz val="10"/>
      <color rgb="FF595959"/>
      <name val="Montserrat Medium"/>
    </font>
    <font>
      <sz val="9"/>
      <color rgb="FF31849B"/>
      <name val="Times New Roman"/>
      <family val="1"/>
    </font>
    <font>
      <b/>
      <sz val="9"/>
      <color rgb="FF7F7F7F"/>
      <name val="Montserrat SemiBold"/>
    </font>
    <font>
      <b/>
      <sz val="8"/>
      <color rgb="FF7F7F7F"/>
      <name val="Montserrat Medium"/>
    </font>
    <font>
      <b/>
      <sz val="9"/>
      <color rgb="FF31849B"/>
      <name val="Montserrat Medium"/>
    </font>
    <font>
      <b/>
      <sz val="9"/>
      <color rgb="FF333333"/>
      <name val="Arial"/>
      <family val="2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E6F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5B9BD5"/>
        <bgColor rgb="FF5B9BD5"/>
      </patternFill>
    </fill>
    <fill>
      <patternFill patternType="solid">
        <fgColor rgb="FFDDEBF7"/>
        <bgColor rgb="FFDDEBF7"/>
      </patternFill>
    </fill>
  </fills>
  <borders count="2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3877A6"/>
      </left>
      <right style="thin">
        <color rgb="FF3877A6"/>
      </right>
      <top/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3877A6"/>
      </right>
      <top style="thin">
        <color rgb="FF3877A6"/>
      </top>
      <bottom style="thin">
        <color rgb="FFA5A5B1"/>
      </bottom>
      <diagonal/>
    </border>
    <border>
      <left/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/>
      <bottom style="thin">
        <color rgb="FFEBEBEB"/>
      </bottom>
      <diagonal/>
    </border>
    <border>
      <left/>
      <right style="thin">
        <color rgb="FFEBEBEB"/>
      </right>
      <top/>
      <bottom style="thin">
        <color rgb="FFEBEBEB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92CDDC"/>
      </top>
      <bottom/>
      <diagonal/>
    </border>
    <border>
      <left style="thin">
        <color rgb="FF9BC2E6"/>
      </left>
      <right/>
      <top style="thin">
        <color rgb="FF9BC2E6"/>
      </top>
      <bottom style="thin">
        <color rgb="FF9BC2E6"/>
      </bottom>
      <diagonal/>
    </border>
    <border>
      <left/>
      <right/>
      <top style="thin">
        <color rgb="FF9BC2E6"/>
      </top>
      <bottom style="thin">
        <color rgb="FF9BC2E6"/>
      </bottom>
      <diagonal/>
    </border>
    <border>
      <left/>
      <right style="thin">
        <color rgb="FF9BC2E6"/>
      </right>
      <top style="thin">
        <color rgb="FF9BC2E6"/>
      </top>
      <bottom style="thin">
        <color rgb="FF9BC2E6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9BC2E6"/>
      </top>
      <bottom style="thin">
        <color rgb="FF9BC2E6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05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6" fontId="15" fillId="0" borderId="2" xfId="0" applyNumberFormat="1" applyFont="1" applyBorder="1" applyAlignment="1">
      <alignment horizontal="center" vertical="center" wrapText="1"/>
    </xf>
    <xf numFmtId="10" fontId="15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justify" vertical="center"/>
    </xf>
    <xf numFmtId="0" fontId="18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3" fontId="15" fillId="0" borderId="2" xfId="0" applyNumberFormat="1" applyFont="1" applyBorder="1" applyAlignment="1">
      <alignment horizontal="right" vertical="center" wrapText="1"/>
    </xf>
    <xf numFmtId="10" fontId="15" fillId="0" borderId="2" xfId="0" applyNumberFormat="1" applyFont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8" fillId="2" borderId="2" xfId="0" applyFont="1" applyFill="1" applyBorder="1" applyAlignment="1">
      <alignment horizontal="justify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left" vertical="top"/>
    </xf>
    <xf numFmtId="49" fontId="22" fillId="3" borderId="3" xfId="1" applyNumberFormat="1" applyFont="1" applyFill="1" applyBorder="1" applyAlignment="1">
      <alignment horizontal="left" vertical="center"/>
    </xf>
    <xf numFmtId="49" fontId="23" fillId="4" borderId="4" xfId="1" applyNumberFormat="1" applyFont="1" applyFill="1" applyBorder="1" applyAlignment="1">
      <alignment horizontal="left" vertical="center"/>
    </xf>
    <xf numFmtId="164" fontId="23" fillId="4" borderId="4" xfId="1" applyNumberFormat="1" applyFont="1" applyFill="1" applyBorder="1" applyAlignment="1">
      <alignment horizontal="right" vertical="center"/>
    </xf>
    <xf numFmtId="49" fontId="23" fillId="5" borderId="4" xfId="1" applyNumberFormat="1" applyFont="1" applyFill="1" applyBorder="1" applyAlignment="1">
      <alignment horizontal="left" vertical="center"/>
    </xf>
    <xf numFmtId="164" fontId="23" fillId="5" borderId="4" xfId="1" applyNumberFormat="1" applyFont="1" applyFill="1" applyBorder="1" applyAlignment="1">
      <alignment horizontal="right" vertical="center"/>
    </xf>
    <xf numFmtId="0" fontId="25" fillId="2" borderId="2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" fontId="26" fillId="0" borderId="2" xfId="0" applyNumberFormat="1" applyFont="1" applyBorder="1" applyAlignment="1">
      <alignment horizontal="center" vertical="center" wrapText="1"/>
    </xf>
    <xf numFmtId="10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left" vertical="center" wrapText="1"/>
    </xf>
    <xf numFmtId="4" fontId="26" fillId="6" borderId="2" xfId="0" applyNumberFormat="1" applyFont="1" applyFill="1" applyBorder="1" applyAlignment="1">
      <alignment horizontal="center" vertical="center" wrapText="1"/>
    </xf>
    <xf numFmtId="10" fontId="26" fillId="6" borderId="2" xfId="0" applyNumberFormat="1" applyFont="1" applyFill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center" wrapText="1"/>
    </xf>
    <xf numFmtId="49" fontId="27" fillId="3" borderId="5" xfId="1" applyNumberFormat="1" applyFont="1" applyFill="1" applyBorder="1" applyAlignment="1">
      <alignment horizontal="left"/>
    </xf>
    <xf numFmtId="165" fontId="28" fillId="4" borderId="4" xfId="1" applyNumberFormat="1" applyFont="1" applyFill="1" applyBorder="1" applyAlignment="1">
      <alignment horizontal="right"/>
    </xf>
    <xf numFmtId="49" fontId="28" fillId="4" borderId="4" xfId="1" applyNumberFormat="1" applyFont="1" applyFill="1" applyBorder="1" applyAlignment="1">
      <alignment horizontal="left"/>
    </xf>
    <xf numFmtId="0" fontId="28" fillId="4" borderId="4" xfId="1" applyFont="1" applyFill="1" applyBorder="1" applyAlignment="1">
      <alignment horizontal="right"/>
    </xf>
    <xf numFmtId="9" fontId="28" fillId="4" borderId="0" xfId="3" applyFont="1" applyFill="1" applyAlignment="1">
      <alignment horizontal="right"/>
    </xf>
    <xf numFmtId="165" fontId="28" fillId="5" borderId="4" xfId="1" applyNumberFormat="1" applyFont="1" applyFill="1" applyBorder="1" applyAlignment="1">
      <alignment horizontal="right"/>
    </xf>
    <xf numFmtId="49" fontId="28" fillId="5" borderId="4" xfId="1" applyNumberFormat="1" applyFont="1" applyFill="1" applyBorder="1" applyAlignment="1">
      <alignment horizontal="left"/>
    </xf>
    <xf numFmtId="0" fontId="28" fillId="5" borderId="4" xfId="1" applyFont="1" applyFill="1" applyBorder="1" applyAlignment="1">
      <alignment horizontal="right"/>
    </xf>
    <xf numFmtId="165" fontId="28" fillId="4" borderId="6" xfId="1" applyNumberFormat="1" applyFont="1" applyFill="1" applyBorder="1" applyAlignment="1">
      <alignment horizontal="right"/>
    </xf>
    <xf numFmtId="49" fontId="28" fillId="4" borderId="6" xfId="1" applyNumberFormat="1" applyFont="1" applyFill="1" applyBorder="1" applyAlignment="1">
      <alignment horizontal="left"/>
    </xf>
    <xf numFmtId="0" fontId="28" fillId="4" borderId="6" xfId="1" applyFont="1" applyFill="1" applyBorder="1" applyAlignment="1">
      <alignment horizontal="right"/>
    </xf>
    <xf numFmtId="0" fontId="3" fillId="0" borderId="0" xfId="1"/>
    <xf numFmtId="0" fontId="29" fillId="0" borderId="0" xfId="1" applyFont="1" applyAlignment="1">
      <alignment horizontal="center" vertical="center" readingOrder="1"/>
    </xf>
    <xf numFmtId="165" fontId="3" fillId="0" borderId="0" xfId="1" applyNumberFormat="1"/>
    <xf numFmtId="0" fontId="3" fillId="7" borderId="0" xfId="1" applyFill="1"/>
    <xf numFmtId="0" fontId="30" fillId="8" borderId="0" xfId="1" applyFont="1" applyFill="1"/>
    <xf numFmtId="0" fontId="30" fillId="8" borderId="7" xfId="1" applyFont="1" applyFill="1" applyBorder="1"/>
    <xf numFmtId="0" fontId="31" fillId="9" borderId="8" xfId="1" applyFont="1" applyFill="1" applyBorder="1"/>
    <xf numFmtId="0" fontId="31" fillId="9" borderId="9" xfId="1" applyFont="1" applyFill="1" applyBorder="1"/>
    <xf numFmtId="0" fontId="31" fillId="0" borderId="8" xfId="1" applyFont="1" applyBorder="1"/>
    <xf numFmtId="0" fontId="31" fillId="0" borderId="9" xfId="1" applyFont="1" applyBorder="1"/>
    <xf numFmtId="0" fontId="32" fillId="10" borderId="10" xfId="1" applyFont="1" applyFill="1" applyBorder="1"/>
    <xf numFmtId="0" fontId="3" fillId="0" borderId="10" xfId="1" applyBorder="1" applyAlignment="1">
      <alignment horizontal="left"/>
    </xf>
    <xf numFmtId="0" fontId="3" fillId="0" borderId="10" xfId="1" applyBorder="1"/>
    <xf numFmtId="0" fontId="3" fillId="0" borderId="0" xfId="1" applyAlignment="1">
      <alignment horizontal="left"/>
    </xf>
    <xf numFmtId="166" fontId="0" fillId="0" borderId="0" xfId="4" applyNumberFormat="1" applyFont="1"/>
    <xf numFmtId="167" fontId="0" fillId="0" borderId="10" xfId="5" applyNumberFormat="1" applyFont="1" applyBorder="1"/>
    <xf numFmtId="0" fontId="33" fillId="11" borderId="11" xfId="1" applyFont="1" applyFill="1" applyBorder="1" applyAlignment="1">
      <alignment horizontal="left" wrapText="1" readingOrder="1"/>
    </xf>
    <xf numFmtId="0" fontId="33" fillId="11" borderId="11" xfId="1" applyFont="1" applyFill="1" applyBorder="1" applyAlignment="1">
      <alignment horizontal="right" wrapText="1" readingOrder="1"/>
    </xf>
    <xf numFmtId="3" fontId="33" fillId="0" borderId="11" xfId="1" applyNumberFormat="1" applyFont="1" applyBorder="1" applyAlignment="1">
      <alignment horizontal="right" wrapText="1" readingOrder="1"/>
    </xf>
    <xf numFmtId="0" fontId="27" fillId="3" borderId="3" xfId="0" applyFont="1" applyFill="1" applyBorder="1"/>
    <xf numFmtId="0" fontId="27" fillId="3" borderId="12" xfId="0" applyFont="1" applyFill="1" applyBorder="1"/>
    <xf numFmtId="14" fontId="28" fillId="4" borderId="4" xfId="0" applyNumberFormat="1" applyFont="1" applyFill="1" applyBorder="1"/>
    <xf numFmtId="4" fontId="28" fillId="4" borderId="13" xfId="0" applyNumberFormat="1" applyFont="1" applyFill="1" applyBorder="1"/>
    <xf numFmtId="14" fontId="28" fillId="5" borderId="14" xfId="0" applyNumberFormat="1" applyFont="1" applyFill="1" applyBorder="1"/>
    <xf numFmtId="4" fontId="28" fillId="5" borderId="15" xfId="0" applyNumberFormat="1" applyFont="1" applyFill="1" applyBorder="1"/>
    <xf numFmtId="14" fontId="28" fillId="4" borderId="14" xfId="0" applyNumberFormat="1" applyFont="1" applyFill="1" applyBorder="1"/>
    <xf numFmtId="4" fontId="28" fillId="4" borderId="15" xfId="0" applyNumberFormat="1" applyFont="1" applyFill="1" applyBorder="1"/>
    <xf numFmtId="0" fontId="34" fillId="3" borderId="3" xfId="0" applyFont="1" applyFill="1" applyBorder="1" applyAlignment="1"/>
    <xf numFmtId="0" fontId="34" fillId="3" borderId="12" xfId="0" applyFont="1" applyFill="1" applyBorder="1" applyAlignment="1"/>
    <xf numFmtId="14" fontId="35" fillId="5" borderId="4" xfId="0" applyNumberFormat="1" applyFont="1" applyFill="1" applyBorder="1" applyAlignment="1"/>
    <xf numFmtId="10" fontId="35" fillId="5" borderId="13" xfId="0" applyNumberFormat="1" applyFont="1" applyFill="1" applyBorder="1" applyAlignment="1"/>
    <xf numFmtId="14" fontId="35" fillId="4" borderId="14" xfId="0" applyNumberFormat="1" applyFont="1" applyFill="1" applyBorder="1" applyAlignment="1"/>
    <xf numFmtId="10" fontId="35" fillId="4" borderId="15" xfId="0" applyNumberFormat="1" applyFont="1" applyFill="1" applyBorder="1" applyAlignment="1"/>
    <xf numFmtId="14" fontId="35" fillId="5" borderId="14" xfId="0" applyNumberFormat="1" applyFont="1" applyFill="1" applyBorder="1" applyAlignment="1"/>
    <xf numFmtId="10" fontId="35" fillId="5" borderId="15" xfId="0" applyNumberFormat="1" applyFont="1" applyFill="1" applyBorder="1" applyAlignment="1"/>
    <xf numFmtId="10" fontId="35" fillId="4" borderId="13" xfId="0" applyNumberFormat="1" applyFont="1" applyFill="1" applyBorder="1" applyAlignment="1"/>
    <xf numFmtId="10" fontId="35" fillId="4" borderId="0" xfId="0" applyNumberFormat="1" applyFont="1" applyFill="1" applyBorder="1" applyAlignment="1"/>
    <xf numFmtId="0" fontId="24" fillId="0" borderId="0" xfId="0" applyFont="1"/>
    <xf numFmtId="0" fontId="36" fillId="2" borderId="2" xfId="0" applyFont="1" applyFill="1" applyBorder="1" applyAlignment="1">
      <alignment horizontal="justify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center" wrapText="1"/>
    </xf>
    <xf numFmtId="10" fontId="37" fillId="0" borderId="2" xfId="0" applyNumberFormat="1" applyFont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justify" vertical="center" wrapText="1"/>
    </xf>
    <xf numFmtId="6" fontId="16" fillId="0" borderId="16" xfId="0" applyNumberFormat="1" applyFont="1" applyBorder="1" applyAlignment="1">
      <alignment horizontal="center" vertical="center" wrapText="1"/>
    </xf>
    <xf numFmtId="10" fontId="16" fillId="0" borderId="16" xfId="0" applyNumberFormat="1" applyFont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justify" vertical="center" wrapText="1"/>
    </xf>
    <xf numFmtId="6" fontId="16" fillId="6" borderId="16" xfId="0" applyNumberFormat="1" applyFont="1" applyFill="1" applyBorder="1" applyAlignment="1">
      <alignment horizontal="center" vertical="center" wrapText="1"/>
    </xf>
    <xf numFmtId="10" fontId="16" fillId="6" borderId="16" xfId="0" applyNumberFormat="1" applyFont="1" applyFill="1" applyBorder="1" applyAlignment="1">
      <alignment horizontal="center" vertical="center" wrapText="1"/>
    </xf>
    <xf numFmtId="0" fontId="19" fillId="12" borderId="0" xfId="0" applyFont="1" applyFill="1" applyAlignment="1">
      <alignment horizontal="justify" vertical="center" wrapText="1"/>
    </xf>
    <xf numFmtId="6" fontId="19" fillId="12" borderId="0" xfId="0" applyNumberFormat="1" applyFont="1" applyFill="1" applyAlignment="1">
      <alignment horizontal="center" vertical="center" wrapText="1"/>
    </xf>
    <xf numFmtId="10" fontId="19" fillId="12" borderId="0" xfId="0" applyNumberFormat="1" applyFont="1" applyFill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3" fontId="16" fillId="0" borderId="16" xfId="0" applyNumberFormat="1" applyFont="1" applyBorder="1" applyAlignment="1">
      <alignment horizontal="right" vertical="center" wrapText="1"/>
    </xf>
    <xf numFmtId="0" fontId="14" fillId="6" borderId="16" xfId="0" applyFont="1" applyFill="1" applyBorder="1" applyAlignment="1">
      <alignment horizontal="left" vertical="center" wrapText="1"/>
    </xf>
    <xf numFmtId="3" fontId="16" fillId="6" borderId="16" xfId="0" applyNumberFormat="1" applyFont="1" applyFill="1" applyBorder="1" applyAlignment="1">
      <alignment horizontal="right" vertical="center" wrapText="1"/>
    </xf>
    <xf numFmtId="0" fontId="16" fillId="0" borderId="16" xfId="0" applyFont="1" applyBorder="1" applyAlignment="1">
      <alignment horizontal="right" vertical="center" wrapText="1"/>
    </xf>
    <xf numFmtId="0" fontId="16" fillId="6" borderId="16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justify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6" fontId="16" fillId="0" borderId="2" xfId="0" applyNumberFormat="1" applyFont="1" applyBorder="1" applyAlignment="1">
      <alignment horizontal="right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justify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justify" vertical="center"/>
    </xf>
    <xf numFmtId="3" fontId="10" fillId="0" borderId="2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2" borderId="1" xfId="0" applyFont="1" applyFill="1" applyBorder="1" applyAlignment="1">
      <alignment horizontal="justify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8" fontId="10" fillId="0" borderId="17" xfId="0" applyNumberFormat="1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38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6" fontId="10" fillId="0" borderId="2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right" vertical="center" wrapText="1"/>
    </xf>
    <xf numFmtId="0" fontId="14" fillId="12" borderId="2" xfId="0" applyFont="1" applyFill="1" applyBorder="1" applyAlignment="1">
      <alignment horizontal="justify" vertical="center" wrapText="1"/>
    </xf>
    <xf numFmtId="6" fontId="16" fillId="12" borderId="2" xfId="0" applyNumberFormat="1" applyFont="1" applyFill="1" applyBorder="1" applyAlignment="1">
      <alignment horizontal="right" vertical="center" wrapText="1"/>
    </xf>
    <xf numFmtId="10" fontId="16" fillId="12" borderId="2" xfId="0" applyNumberFormat="1" applyFont="1" applyFill="1" applyBorder="1" applyAlignment="1">
      <alignment horizontal="right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9" fontId="16" fillId="0" borderId="2" xfId="0" applyNumberFormat="1" applyFont="1" applyBorder="1" applyAlignment="1">
      <alignment horizontal="center" vertical="center" wrapText="1"/>
    </xf>
    <xf numFmtId="8" fontId="16" fillId="0" borderId="2" xfId="0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justify" vertical="center" wrapText="1"/>
    </xf>
    <xf numFmtId="0" fontId="43" fillId="0" borderId="2" xfId="0" applyFont="1" applyBorder="1" applyAlignment="1">
      <alignment horizontal="justify" vertical="center" wrapText="1"/>
    </xf>
    <xf numFmtId="8" fontId="19" fillId="0" borderId="2" xfId="0" applyNumberFormat="1" applyFont="1" applyBorder="1" applyAlignment="1">
      <alignment horizontal="center" vertical="center" wrapText="1"/>
    </xf>
    <xf numFmtId="0" fontId="39" fillId="2" borderId="17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right" vertical="center" wrapText="1"/>
    </xf>
    <xf numFmtId="0" fontId="16" fillId="0" borderId="2" xfId="0" applyFont="1" applyBorder="1" applyAlignment="1">
      <alignment horizontal="right" vertical="center" wrapText="1"/>
    </xf>
    <xf numFmtId="0" fontId="38" fillId="2" borderId="1" xfId="0" applyFont="1" applyFill="1" applyBorder="1" applyAlignment="1">
      <alignment horizontal="justify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38" fillId="2" borderId="17" xfId="0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horizontal="center" vertical="center" wrapText="1"/>
    </xf>
    <xf numFmtId="0" fontId="44" fillId="13" borderId="18" xfId="0" applyFont="1" applyFill="1" applyBorder="1"/>
    <xf numFmtId="0" fontId="44" fillId="13" borderId="19" xfId="0" applyFont="1" applyFill="1" applyBorder="1"/>
    <xf numFmtId="0" fontId="44" fillId="13" borderId="20" xfId="0" applyFont="1" applyFill="1" applyBorder="1"/>
    <xf numFmtId="0" fontId="28" fillId="14" borderId="21" xfId="0" applyFont="1" applyFill="1" applyBorder="1"/>
    <xf numFmtId="10" fontId="28" fillId="14" borderId="21" xfId="0" applyNumberFormat="1" applyFont="1" applyFill="1" applyBorder="1"/>
    <xf numFmtId="0" fontId="28" fillId="0" borderId="21" xfId="0" applyFont="1" applyBorder="1"/>
    <xf numFmtId="10" fontId="28" fillId="0" borderId="21" xfId="0" applyNumberFormat="1" applyFont="1" applyBorder="1"/>
    <xf numFmtId="0" fontId="28" fillId="0" borderId="22" xfId="0" applyFont="1" applyBorder="1"/>
    <xf numFmtId="10" fontId="3" fillId="0" borderId="19" xfId="0" applyNumberFormat="1" applyFont="1" applyBorder="1"/>
    <xf numFmtId="10" fontId="3" fillId="0" borderId="20" xfId="0" applyNumberFormat="1" applyFont="1" applyBorder="1"/>
    <xf numFmtId="4" fontId="28" fillId="14" borderId="21" xfId="0" applyNumberFormat="1" applyFont="1" applyFill="1" applyBorder="1"/>
    <xf numFmtId="4" fontId="28" fillId="0" borderId="21" xfId="0" applyNumberFormat="1" applyFont="1" applyBorder="1"/>
    <xf numFmtId="49" fontId="34" fillId="3" borderId="23" xfId="0" applyNumberFormat="1" applyFont="1" applyFill="1" applyBorder="1" applyAlignment="1">
      <alignment horizontal="left" vertical="center"/>
    </xf>
    <xf numFmtId="165" fontId="35" fillId="0" borderId="4" xfId="0" applyNumberFormat="1" applyFont="1" applyBorder="1" applyAlignment="1">
      <alignment horizontal="right" vertical="center"/>
    </xf>
    <xf numFmtId="10" fontId="35" fillId="0" borderId="4" xfId="6" applyNumberFormat="1" applyFont="1" applyFill="1" applyBorder="1" applyAlignment="1">
      <alignment horizontal="right" vertical="center"/>
    </xf>
    <xf numFmtId="4" fontId="35" fillId="0" borderId="4" xfId="0" applyNumberFormat="1" applyFont="1" applyBorder="1" applyAlignment="1">
      <alignment horizontal="right" vertical="center"/>
    </xf>
    <xf numFmtId="49" fontId="22" fillId="3" borderId="3" xfId="0" applyNumberFormat="1" applyFont="1" applyFill="1" applyBorder="1" applyAlignment="1">
      <alignment horizontal="left" vertical="center"/>
    </xf>
    <xf numFmtId="168" fontId="23" fillId="4" borderId="4" xfId="0" applyNumberFormat="1" applyFont="1" applyFill="1" applyBorder="1" applyAlignment="1">
      <alignment horizontal="left" vertical="center"/>
    </xf>
    <xf numFmtId="4" fontId="23" fillId="4" borderId="4" xfId="0" applyNumberFormat="1" applyFont="1" applyFill="1" applyBorder="1" applyAlignment="1">
      <alignment horizontal="right" vertical="center"/>
    </xf>
    <xf numFmtId="164" fontId="23" fillId="4" borderId="4" xfId="0" applyNumberFormat="1" applyFont="1" applyFill="1" applyBorder="1" applyAlignment="1">
      <alignment horizontal="right" vertical="center"/>
    </xf>
    <xf numFmtId="168" fontId="23" fillId="5" borderId="4" xfId="0" applyNumberFormat="1" applyFont="1" applyFill="1" applyBorder="1" applyAlignment="1">
      <alignment horizontal="left" vertical="center"/>
    </xf>
    <xf numFmtId="4" fontId="23" fillId="5" borderId="4" xfId="0" applyNumberFormat="1" applyFont="1" applyFill="1" applyBorder="1" applyAlignment="1">
      <alignment horizontal="right" vertical="center"/>
    </xf>
    <xf numFmtId="164" fontId="23" fillId="5" borderId="4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9" fontId="22" fillId="3" borderId="3" xfId="1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8" fontId="10" fillId="0" borderId="17" xfId="0" applyNumberFormat="1" applyFont="1" applyBorder="1" applyAlignment="1">
      <alignment horizontal="center" vertical="center" wrapText="1"/>
    </xf>
    <xf numFmtId="8" fontId="10" fillId="0" borderId="2" xfId="0" applyNumberFormat="1" applyFont="1" applyBorder="1" applyAlignment="1">
      <alignment horizontal="center" vertical="center" wrapText="1"/>
    </xf>
    <xf numFmtId="6" fontId="10" fillId="0" borderId="17" xfId="0" applyNumberFormat="1" applyFont="1" applyBorder="1" applyAlignment="1">
      <alignment horizontal="center" vertical="center" wrapText="1"/>
    </xf>
    <xf numFmtId="6" fontId="10" fillId="0" borderId="2" xfId="0" applyNumberFormat="1" applyFont="1" applyBorder="1" applyAlignment="1">
      <alignment horizontal="center" vertical="center" wrapText="1"/>
    </xf>
    <xf numFmtId="0" fontId="39" fillId="2" borderId="17" xfId="0" applyFont="1" applyFill="1" applyBorder="1" applyAlignment="1">
      <alignment horizontal="justify" vertical="center" wrapText="1"/>
    </xf>
    <xf numFmtId="0" fontId="39" fillId="2" borderId="2" xfId="0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horizontal="justify" vertical="center" wrapText="1"/>
    </xf>
    <xf numFmtId="0" fontId="38" fillId="2" borderId="17" xfId="0" applyFont="1" applyFill="1" applyBorder="1" applyAlignment="1">
      <alignment horizontal="justify" vertical="center" wrapText="1"/>
    </xf>
    <xf numFmtId="0" fontId="38" fillId="2" borderId="2" xfId="0" applyFont="1" applyFill="1" applyBorder="1" applyAlignment="1">
      <alignment horizontal="justify" vertical="center" wrapText="1"/>
    </xf>
    <xf numFmtId="0" fontId="45" fillId="0" borderId="0" xfId="0" applyFont="1"/>
    <xf numFmtId="49" fontId="34" fillId="3" borderId="3" xfId="0" applyNumberFormat="1" applyFont="1" applyFill="1" applyBorder="1" applyAlignment="1">
      <alignment horizontal="left"/>
    </xf>
    <xf numFmtId="0" fontId="34" fillId="3" borderId="3" xfId="0" applyFont="1" applyFill="1" applyBorder="1" applyAlignment="1">
      <alignment horizontal="left"/>
    </xf>
    <xf numFmtId="165" fontId="35" fillId="4" borderId="4" xfId="0" applyNumberFormat="1" applyFont="1" applyFill="1" applyBorder="1" applyAlignment="1">
      <alignment horizontal="right"/>
    </xf>
    <xf numFmtId="164" fontId="35" fillId="4" borderId="4" xfId="0" applyNumberFormat="1" applyFont="1" applyFill="1" applyBorder="1" applyAlignment="1">
      <alignment horizontal="right"/>
    </xf>
    <xf numFmtId="3" fontId="35" fillId="4" borderId="4" xfId="0" applyNumberFormat="1" applyFont="1" applyFill="1" applyBorder="1" applyAlignment="1">
      <alignment horizontal="right"/>
    </xf>
    <xf numFmtId="165" fontId="35" fillId="5" borderId="4" xfId="0" applyNumberFormat="1" applyFont="1" applyFill="1" applyBorder="1" applyAlignment="1">
      <alignment horizontal="right"/>
    </xf>
    <xf numFmtId="164" fontId="35" fillId="5" borderId="4" xfId="0" applyNumberFormat="1" applyFont="1" applyFill="1" applyBorder="1" applyAlignment="1">
      <alignment horizontal="right"/>
    </xf>
    <xf numFmtId="3" fontId="35" fillId="5" borderId="4" xfId="0" applyNumberFormat="1" applyFont="1" applyFill="1" applyBorder="1" applyAlignment="1">
      <alignment horizontal="right"/>
    </xf>
  </cellXfs>
  <cellStyles count="7">
    <cellStyle name="Moneda 2" xfId="5"/>
    <cellStyle name="Normal" xfId="0" builtinId="0"/>
    <cellStyle name="Normal 2" xfId="1"/>
    <cellStyle name="Normal 2 2" xfId="2"/>
    <cellStyle name="Porcentaje" xfId="6" builtinId="5"/>
    <cellStyle name="Porcentaje 2" xfId="3"/>
    <cellStyle name="Porcentaje 3" xfId="4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4" tint="0.39997558519241921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Arial"/>
        <scheme val="none"/>
      </font>
      <fill>
        <patternFill patternType="solid">
          <fgColor rgb="FFFFFFFF"/>
          <bgColor rgb="FFF8FBFC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Arial"/>
        <scheme val="none"/>
      </font>
      <fill>
        <patternFill patternType="solid">
          <fgColor rgb="FFFFFFFF"/>
          <bgColor rgb="FFF8FBFC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EBEBEB"/>
        </left>
        <right style="thin">
          <color rgb="FFEBEBEB"/>
        </right>
        <top style="thin">
          <color rgb="FFEBEBEB"/>
        </top>
        <bottom style="thin">
          <color rgb="FFEBEBEB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Arial"/>
        <scheme val="none"/>
      </font>
      <fill>
        <patternFill patternType="solid">
          <fgColor rgb="FFFFFFFF"/>
          <bgColor rgb="FFF8FBFC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EBEBEB"/>
        </left>
        <right style="thin">
          <color rgb="FFEBEBEB"/>
        </right>
        <top style="thin">
          <color rgb="FFEBEBEB"/>
        </top>
        <bottom style="thin">
          <color rgb="FFEBEBEB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Arial"/>
        <scheme val="none"/>
      </font>
      <numFmt numFmtId="30" formatCode="@"/>
      <fill>
        <patternFill patternType="solid">
          <fgColor rgb="FFFFFFFF"/>
          <bgColor rgb="FFF8FBF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rgb="FFEBEBEB"/>
        </left>
        <right style="thin">
          <color rgb="FFEBEBEB"/>
        </right>
        <top style="thin">
          <color rgb="FFEBEBEB"/>
        </top>
        <bottom style="thin">
          <color rgb="FFEBEBEB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Arial"/>
        <scheme val="none"/>
      </font>
      <numFmt numFmtId="165" formatCode="0000"/>
      <fill>
        <patternFill patternType="solid">
          <fgColor rgb="FFFFFFFF"/>
          <bgColor rgb="FFF8FBFC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rgb="FFEBEBEB"/>
        </left>
        <right style="thin">
          <color rgb="FFEBEBEB"/>
        </right>
        <top style="thin">
          <color rgb="FFEBEBEB"/>
        </top>
        <bottom style="thin">
          <color rgb="FFEBEBEB"/>
        </bottom>
        <vertical/>
        <horizontal/>
      </border>
    </dxf>
    <dxf>
      <border outline="0">
        <top style="thin">
          <color rgb="FFEBEBEB"/>
        </top>
      </border>
    </dxf>
    <dxf>
      <border outline="0">
        <top style="thin">
          <color rgb="FF3877A6"/>
        </top>
        <bottom style="thin">
          <color rgb="FFEBEBE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333333"/>
        <name val="Arial"/>
        <scheme val="none"/>
      </font>
      <fill>
        <patternFill patternType="solid">
          <fgColor rgb="FFFFFFFF"/>
          <bgColor rgb="FFF8FBFC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rgb="FFA5A5B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Arial"/>
        <scheme val="none"/>
      </font>
      <numFmt numFmtId="30" formatCode="@"/>
      <fill>
        <patternFill patternType="solid">
          <fgColor rgb="FFFFFFFF"/>
          <bgColor rgb="FF0B64A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3877A6"/>
        </left>
        <right style="thin">
          <color rgb="FF3877A6"/>
        </right>
        <top/>
        <bottom/>
      </border>
    </dxf>
  </dxfs>
  <tableStyles count="0" defaultTableStyle="TableStyleMedium2" defaultPivotStyle="PivotStyleLight16"/>
  <colors>
    <mruColors>
      <color rgb="FF48ACC6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A3:E31" totalsRowShown="0" headerRowDxfId="18" dataDxfId="16" headerRowBorderDxfId="17" tableBorderDxfId="15" totalsRowBorderDxfId="14">
  <autoFilter ref="A3:E31"/>
  <tableColumns count="5">
    <tableColumn id="1" name="Año" dataDxfId="13"/>
    <tableColumn id="2" name="Ámbito CIAS" dataDxfId="12"/>
    <tableColumn id="8" name="Env amox-peni V pac 15-64 años" dataDxfId="11"/>
    <tableColumn id="9" name="Env amox-peni V-amox/clav pac 15-64" dataDxfId="10"/>
    <tableColumn id="10" name="Cociente %" dataDxfId="9">
      <calculatedColumnFormula>Tabla1[[#This Row],[Env amox-peni V pac 15-64 años]]/Tabla1[[#This Row],[Env amox-peni V-amox/clav pac 15-64]]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5" displayName="Tabla5" ref="A1:F7" totalsRowShown="0" headerRowDxfId="8" dataDxfId="7" tableBorderDxfId="6">
  <autoFilter ref="A1:F7"/>
  <tableColumns count="6">
    <tableColumn id="1" name="Nueva etiqueta" dataDxfId="5"/>
    <tableColumn id="2" name="2018" dataDxfId="4"/>
    <tableColumn id="3" name="2019" dataDxfId="3"/>
    <tableColumn id="4" name="2020" dataDxfId="2"/>
    <tableColumn id="5" name="2021" dataDxfId="1"/>
    <tableColumn id="6" name="202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19" workbookViewId="0">
      <selection activeCell="A5" sqref="A5"/>
    </sheetView>
  </sheetViews>
  <sheetFormatPr baseColWidth="10" defaultColWidth="11.453125" defaultRowHeight="14.5" x14ac:dyDescent="0.35"/>
  <cols>
    <col min="1" max="3" width="11.453125" style="4"/>
    <col min="4" max="4" width="69.1796875" style="4" customWidth="1"/>
    <col min="5" max="16384" width="11.453125" style="4"/>
  </cols>
  <sheetData>
    <row r="3" spans="1:8" x14ac:dyDescent="0.35">
      <c r="B3" s="5"/>
    </row>
    <row r="4" spans="1:8" ht="46" x14ac:dyDescent="0.35">
      <c r="A4" s="182" t="s">
        <v>3</v>
      </c>
      <c r="B4" s="182"/>
      <c r="C4" s="182"/>
      <c r="D4" s="182"/>
      <c r="E4" s="182"/>
      <c r="F4" s="182"/>
      <c r="G4" s="182"/>
    </row>
    <row r="5" spans="1:8" x14ac:dyDescent="0.35">
      <c r="A5" s="2"/>
      <c r="B5" s="2"/>
      <c r="C5" s="2"/>
      <c r="D5" s="2"/>
      <c r="E5" s="2"/>
      <c r="F5" s="2"/>
      <c r="G5" s="2"/>
    </row>
    <row r="6" spans="1:8" x14ac:dyDescent="0.35">
      <c r="A6" s="2"/>
      <c r="B6" s="2"/>
      <c r="C6" s="2"/>
      <c r="D6" s="2"/>
      <c r="E6" s="2"/>
      <c r="F6" s="2"/>
      <c r="G6" s="2"/>
    </row>
    <row r="7" spans="1:8" x14ac:dyDescent="0.35">
      <c r="A7" s="2"/>
      <c r="B7" s="2"/>
      <c r="C7" s="2"/>
      <c r="D7" s="2"/>
      <c r="E7" s="2"/>
      <c r="F7" s="2"/>
      <c r="G7" s="2"/>
    </row>
    <row r="8" spans="1:8" x14ac:dyDescent="0.35">
      <c r="A8" s="2"/>
      <c r="B8" s="2"/>
      <c r="C8" s="2"/>
      <c r="D8" s="2"/>
      <c r="E8" s="2"/>
      <c r="F8" s="2"/>
      <c r="G8" s="2"/>
    </row>
    <row r="9" spans="1:8" x14ac:dyDescent="0.35">
      <c r="A9" s="2"/>
      <c r="B9" s="2"/>
      <c r="C9" s="2"/>
      <c r="D9" s="2"/>
      <c r="E9" s="2"/>
      <c r="F9" s="2"/>
      <c r="G9" s="2"/>
    </row>
    <row r="10" spans="1:8" ht="36" x14ac:dyDescent="0.35">
      <c r="A10" s="183" t="s">
        <v>0</v>
      </c>
      <c r="B10" s="183"/>
      <c r="C10" s="183"/>
      <c r="D10" s="183"/>
      <c r="E10" s="183"/>
      <c r="F10" s="183"/>
      <c r="G10" s="183"/>
    </row>
    <row r="14" spans="1:8" ht="31" x14ac:dyDescent="0.35">
      <c r="A14" s="184" t="s">
        <v>1</v>
      </c>
      <c r="B14" s="184"/>
      <c r="C14" s="184"/>
      <c r="D14" s="184"/>
      <c r="E14" s="184"/>
      <c r="F14" s="184"/>
      <c r="G14" s="184"/>
      <c r="H14" s="6"/>
    </row>
    <row r="15" spans="1:8" x14ac:dyDescent="0.35">
      <c r="A15" s="1"/>
      <c r="B15" s="1"/>
      <c r="C15" s="1"/>
      <c r="D15" s="1"/>
      <c r="E15" s="1"/>
      <c r="F15" s="1"/>
      <c r="G15" s="1"/>
    </row>
    <row r="16" spans="1:8" x14ac:dyDescent="0.35">
      <c r="A16" s="1"/>
      <c r="B16" s="1"/>
      <c r="C16" s="1"/>
      <c r="D16" s="1"/>
      <c r="E16" s="1"/>
      <c r="F16" s="1"/>
      <c r="G16" s="1"/>
    </row>
    <row r="17" spans="1:8" x14ac:dyDescent="0.35">
      <c r="A17" s="1"/>
      <c r="B17" s="1"/>
      <c r="C17" s="1"/>
      <c r="D17" s="1"/>
      <c r="E17" s="1"/>
      <c r="F17" s="1"/>
      <c r="G17" s="1"/>
    </row>
    <row r="18" spans="1:8" ht="31" x14ac:dyDescent="0.35">
      <c r="A18" s="184" t="s">
        <v>2</v>
      </c>
      <c r="B18" s="184"/>
      <c r="C18" s="184"/>
      <c r="D18" s="184"/>
      <c r="E18" s="184"/>
      <c r="F18" s="184"/>
      <c r="G18" s="184"/>
      <c r="H18" s="7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I2" sqref="I2"/>
    </sheetView>
  </sheetViews>
  <sheetFormatPr baseColWidth="10" defaultRowHeight="14.5" x14ac:dyDescent="0.35"/>
  <cols>
    <col min="4" max="4" width="33.1796875" customWidth="1"/>
    <col min="5" max="5" width="39.54296875" customWidth="1"/>
    <col min="6" max="6" width="10" customWidth="1"/>
    <col min="8" max="8" width="26.1796875" customWidth="1"/>
    <col min="9" max="9" width="17" customWidth="1"/>
  </cols>
  <sheetData>
    <row r="1" spans="1:9" x14ac:dyDescent="0.35">
      <c r="A1" s="50" t="s">
        <v>109</v>
      </c>
      <c r="B1" s="50"/>
      <c r="C1" s="50"/>
      <c r="D1" s="50" t="s">
        <v>110</v>
      </c>
      <c r="E1" s="50"/>
      <c r="F1" s="50" t="s">
        <v>110</v>
      </c>
      <c r="G1" s="50"/>
      <c r="H1" s="50"/>
      <c r="I1" s="50"/>
    </row>
    <row r="2" spans="1:9" x14ac:dyDescent="0.35">
      <c r="A2" s="50" t="s">
        <v>97</v>
      </c>
      <c r="B2" s="50" t="s">
        <v>111</v>
      </c>
      <c r="C2" s="50"/>
      <c r="D2" s="50" t="s">
        <v>112</v>
      </c>
      <c r="E2" s="50" t="s">
        <v>113</v>
      </c>
      <c r="F2" s="50" t="s">
        <v>114</v>
      </c>
      <c r="G2" s="50" t="s">
        <v>115</v>
      </c>
      <c r="H2" s="51" t="s">
        <v>116</v>
      </c>
      <c r="I2" s="50" t="s">
        <v>117</v>
      </c>
    </row>
    <row r="3" spans="1:9" x14ac:dyDescent="0.35">
      <c r="A3" s="52">
        <v>2018</v>
      </c>
      <c r="B3" s="50" t="s">
        <v>118</v>
      </c>
      <c r="C3" s="50">
        <v>1</v>
      </c>
      <c r="D3" s="50">
        <v>68016</v>
      </c>
      <c r="E3" s="50">
        <v>12947</v>
      </c>
      <c r="F3" s="50">
        <v>68016</v>
      </c>
      <c r="G3" s="50">
        <v>12947</v>
      </c>
      <c r="H3" s="50">
        <f>-38.249*C3 + 65794</f>
        <v>65755.751000000004</v>
      </c>
      <c r="I3" s="50">
        <f>610.69*C3 + 11694</f>
        <v>12304.69</v>
      </c>
    </row>
    <row r="4" spans="1:9" x14ac:dyDescent="0.35">
      <c r="A4" s="50"/>
      <c r="B4" s="50" t="s">
        <v>119</v>
      </c>
      <c r="C4" s="50">
        <v>2</v>
      </c>
      <c r="D4" s="50">
        <v>62361</v>
      </c>
      <c r="E4" s="50">
        <v>12558</v>
      </c>
      <c r="F4" s="50">
        <v>62361</v>
      </c>
      <c r="G4" s="50">
        <v>12558</v>
      </c>
      <c r="H4" s="50">
        <f t="shared" ref="H4:H62" si="0">-38.249*C4 + 65794</f>
        <v>65717.501999999993</v>
      </c>
      <c r="I4" s="50">
        <f t="shared" ref="I4:I62" si="1">610.69*C4 + 11694</f>
        <v>12915.380000000001</v>
      </c>
    </row>
    <row r="5" spans="1:9" x14ac:dyDescent="0.35">
      <c r="A5" s="50"/>
      <c r="B5" s="50" t="s">
        <v>120</v>
      </c>
      <c r="C5" s="50">
        <v>3</v>
      </c>
      <c r="D5" s="50">
        <v>65560</v>
      </c>
      <c r="E5" s="50">
        <v>13916</v>
      </c>
      <c r="F5" s="50">
        <v>65560</v>
      </c>
      <c r="G5" s="50">
        <v>13916</v>
      </c>
      <c r="H5" s="50">
        <f t="shared" si="0"/>
        <v>65679.252999999997</v>
      </c>
      <c r="I5" s="50">
        <f t="shared" si="1"/>
        <v>13526.07</v>
      </c>
    </row>
    <row r="6" spans="1:9" x14ac:dyDescent="0.35">
      <c r="A6" s="50"/>
      <c r="B6" s="50" t="s">
        <v>121</v>
      </c>
      <c r="C6" s="50">
        <v>4</v>
      </c>
      <c r="D6" s="50">
        <v>67861</v>
      </c>
      <c r="E6" s="50">
        <v>14951</v>
      </c>
      <c r="F6" s="50">
        <v>67861</v>
      </c>
      <c r="G6" s="50">
        <v>14951</v>
      </c>
      <c r="H6" s="50">
        <f t="shared" si="0"/>
        <v>65641.004000000001</v>
      </c>
      <c r="I6" s="50">
        <f t="shared" si="1"/>
        <v>14136.76</v>
      </c>
    </row>
    <row r="7" spans="1:9" x14ac:dyDescent="0.35">
      <c r="A7" s="50"/>
      <c r="B7" s="50" t="s">
        <v>122</v>
      </c>
      <c r="C7" s="50">
        <v>5</v>
      </c>
      <c r="D7" s="50">
        <v>67227</v>
      </c>
      <c r="E7" s="50">
        <v>15298</v>
      </c>
      <c r="F7" s="50">
        <v>67227</v>
      </c>
      <c r="G7" s="50">
        <v>15298</v>
      </c>
      <c r="H7" s="50">
        <f t="shared" si="0"/>
        <v>65602.755000000005</v>
      </c>
      <c r="I7" s="50">
        <f t="shared" si="1"/>
        <v>14747.45</v>
      </c>
    </row>
    <row r="8" spans="1:9" x14ac:dyDescent="0.35">
      <c r="A8" s="50"/>
      <c r="B8" s="50" t="s">
        <v>123</v>
      </c>
      <c r="C8" s="50">
        <v>6</v>
      </c>
      <c r="D8" s="50">
        <v>67338</v>
      </c>
      <c r="E8" s="50">
        <v>15788</v>
      </c>
      <c r="F8" s="50">
        <v>67338</v>
      </c>
      <c r="G8" s="50">
        <v>15788</v>
      </c>
      <c r="H8" s="50">
        <f t="shared" si="0"/>
        <v>65564.505999999994</v>
      </c>
      <c r="I8" s="50">
        <f t="shared" si="1"/>
        <v>15358.14</v>
      </c>
    </row>
    <row r="9" spans="1:9" x14ac:dyDescent="0.35">
      <c r="A9" s="50"/>
      <c r="B9" s="50" t="s">
        <v>124</v>
      </c>
      <c r="C9" s="50">
        <v>7</v>
      </c>
      <c r="D9" s="50">
        <v>64818</v>
      </c>
      <c r="E9" s="50">
        <v>15751</v>
      </c>
      <c r="F9" s="50">
        <v>64818</v>
      </c>
      <c r="G9" s="50">
        <v>15751</v>
      </c>
      <c r="H9" s="50">
        <f t="shared" si="0"/>
        <v>65526.256999999998</v>
      </c>
      <c r="I9" s="50">
        <f t="shared" si="1"/>
        <v>15968.83</v>
      </c>
    </row>
    <row r="10" spans="1:9" x14ac:dyDescent="0.35">
      <c r="A10" s="50"/>
      <c r="B10" s="50" t="s">
        <v>125</v>
      </c>
      <c r="C10" s="50">
        <v>8</v>
      </c>
      <c r="D10" s="50">
        <v>56688</v>
      </c>
      <c r="E10" s="50">
        <v>14646</v>
      </c>
      <c r="F10" s="50">
        <v>56688</v>
      </c>
      <c r="G10" s="50">
        <v>14646</v>
      </c>
      <c r="H10" s="50">
        <f t="shared" si="0"/>
        <v>65488.008000000002</v>
      </c>
      <c r="I10" s="50">
        <f t="shared" si="1"/>
        <v>16579.52</v>
      </c>
    </row>
    <row r="11" spans="1:9" x14ac:dyDescent="0.35">
      <c r="A11" s="50"/>
      <c r="B11" s="50" t="s">
        <v>126</v>
      </c>
      <c r="C11" s="50">
        <v>9</v>
      </c>
      <c r="D11" s="50">
        <v>61434</v>
      </c>
      <c r="E11" s="50">
        <v>16342</v>
      </c>
      <c r="F11" s="50">
        <v>61434</v>
      </c>
      <c r="G11" s="50">
        <v>16342</v>
      </c>
      <c r="H11" s="50">
        <f t="shared" si="0"/>
        <v>65449.758999999998</v>
      </c>
      <c r="I11" s="50">
        <f t="shared" si="1"/>
        <v>17190.21</v>
      </c>
    </row>
    <row r="12" spans="1:9" x14ac:dyDescent="0.35">
      <c r="A12" s="50"/>
      <c r="B12" s="50" t="s">
        <v>127</v>
      </c>
      <c r="C12" s="50">
        <v>10</v>
      </c>
      <c r="D12" s="50">
        <v>67960</v>
      </c>
      <c r="E12" s="50">
        <v>17978</v>
      </c>
      <c r="F12" s="50">
        <v>67960</v>
      </c>
      <c r="G12" s="50">
        <v>17978</v>
      </c>
      <c r="H12" s="50">
        <f t="shared" si="0"/>
        <v>65411.51</v>
      </c>
      <c r="I12" s="50">
        <f t="shared" si="1"/>
        <v>17800.900000000001</v>
      </c>
    </row>
    <row r="13" spans="1:9" x14ac:dyDescent="0.35">
      <c r="A13" s="50"/>
      <c r="B13" s="50" t="s">
        <v>128</v>
      </c>
      <c r="C13" s="50">
        <v>11</v>
      </c>
      <c r="D13" s="50">
        <v>66100</v>
      </c>
      <c r="E13" s="53">
        <v>18773</v>
      </c>
      <c r="F13" s="50">
        <v>66100</v>
      </c>
      <c r="G13" s="50">
        <v>18773</v>
      </c>
      <c r="H13" s="50">
        <f t="shared" si="0"/>
        <v>65373.260999999999</v>
      </c>
      <c r="I13" s="50">
        <f t="shared" si="1"/>
        <v>18411.59</v>
      </c>
    </row>
    <row r="14" spans="1:9" x14ac:dyDescent="0.35">
      <c r="A14" s="50"/>
      <c r="B14" s="50" t="s">
        <v>129</v>
      </c>
      <c r="C14" s="50">
        <v>12</v>
      </c>
      <c r="D14" s="50">
        <v>66656</v>
      </c>
      <c r="E14" s="50">
        <v>19501</v>
      </c>
      <c r="F14" s="50">
        <v>66656</v>
      </c>
      <c r="G14" s="50">
        <v>19501</v>
      </c>
      <c r="H14" s="50">
        <f t="shared" si="0"/>
        <v>65335.012000000002</v>
      </c>
      <c r="I14" s="50">
        <f t="shared" si="1"/>
        <v>19022.28</v>
      </c>
    </row>
    <row r="15" spans="1:9" x14ac:dyDescent="0.35">
      <c r="A15" s="52">
        <v>2019</v>
      </c>
      <c r="B15" s="50" t="s">
        <v>118</v>
      </c>
      <c r="C15" s="50">
        <v>13</v>
      </c>
      <c r="D15" s="50">
        <v>69132</v>
      </c>
      <c r="E15" s="50">
        <v>20398</v>
      </c>
      <c r="F15" s="50">
        <v>69132</v>
      </c>
      <c r="G15" s="50">
        <v>20398</v>
      </c>
      <c r="H15" s="50">
        <f t="shared" si="0"/>
        <v>65296.762999999999</v>
      </c>
      <c r="I15" s="50">
        <f t="shared" si="1"/>
        <v>19632.97</v>
      </c>
    </row>
    <row r="16" spans="1:9" x14ac:dyDescent="0.35">
      <c r="A16" s="50"/>
      <c r="B16" s="50" t="s">
        <v>119</v>
      </c>
      <c r="C16" s="50">
        <v>14</v>
      </c>
      <c r="D16" s="50">
        <v>64283</v>
      </c>
      <c r="E16" s="50">
        <v>19994</v>
      </c>
      <c r="F16" s="50">
        <v>64283</v>
      </c>
      <c r="G16" s="50">
        <v>19994</v>
      </c>
      <c r="H16" s="50">
        <f t="shared" si="0"/>
        <v>65258.514000000003</v>
      </c>
      <c r="I16" s="50">
        <f t="shared" si="1"/>
        <v>20243.66</v>
      </c>
    </row>
    <row r="17" spans="1:9" x14ac:dyDescent="0.35">
      <c r="A17" s="50"/>
      <c r="B17" s="50" t="s">
        <v>120</v>
      </c>
      <c r="C17" s="50">
        <v>15</v>
      </c>
      <c r="D17" s="50">
        <v>67549</v>
      </c>
      <c r="E17" s="50">
        <v>21507</v>
      </c>
      <c r="F17" s="50">
        <v>67549</v>
      </c>
      <c r="G17" s="50">
        <v>21507</v>
      </c>
      <c r="H17" s="50">
        <f t="shared" si="0"/>
        <v>65220.264999999999</v>
      </c>
      <c r="I17" s="50">
        <f t="shared" si="1"/>
        <v>20854.349999999999</v>
      </c>
    </row>
    <row r="18" spans="1:9" x14ac:dyDescent="0.35">
      <c r="A18" s="50"/>
      <c r="B18" s="50" t="s">
        <v>121</v>
      </c>
      <c r="C18" s="50">
        <v>16</v>
      </c>
      <c r="D18" s="50">
        <v>68171</v>
      </c>
      <c r="E18" s="50">
        <v>22160</v>
      </c>
      <c r="F18" s="50">
        <v>68171</v>
      </c>
      <c r="G18" s="50">
        <v>22160</v>
      </c>
      <c r="H18" s="50">
        <f t="shared" si="0"/>
        <v>65182.016000000003</v>
      </c>
      <c r="I18" s="50">
        <f t="shared" si="1"/>
        <v>21465.040000000001</v>
      </c>
    </row>
    <row r="19" spans="1:9" x14ac:dyDescent="0.35">
      <c r="A19" s="50"/>
      <c r="B19" s="50" t="s">
        <v>122</v>
      </c>
      <c r="C19" s="50">
        <v>17</v>
      </c>
      <c r="D19" s="50">
        <v>67624</v>
      </c>
      <c r="E19" s="50">
        <v>22868</v>
      </c>
      <c r="F19" s="50">
        <v>67624</v>
      </c>
      <c r="G19" s="50">
        <v>22868</v>
      </c>
      <c r="H19" s="50">
        <f t="shared" si="0"/>
        <v>65143.767</v>
      </c>
      <c r="I19" s="50">
        <f t="shared" si="1"/>
        <v>22075.730000000003</v>
      </c>
    </row>
    <row r="20" spans="1:9" x14ac:dyDescent="0.35">
      <c r="A20" s="50"/>
      <c r="B20" s="50" t="s">
        <v>123</v>
      </c>
      <c r="C20" s="50">
        <v>18</v>
      </c>
      <c r="D20" s="50">
        <v>65338</v>
      </c>
      <c r="E20" s="50">
        <v>22685</v>
      </c>
      <c r="F20" s="50">
        <v>65338</v>
      </c>
      <c r="G20" s="50">
        <v>22685</v>
      </c>
      <c r="H20" s="50">
        <f t="shared" si="0"/>
        <v>65105.517999999996</v>
      </c>
      <c r="I20" s="50">
        <f t="shared" si="1"/>
        <v>22686.420000000002</v>
      </c>
    </row>
    <row r="21" spans="1:9" x14ac:dyDescent="0.35">
      <c r="A21" s="50"/>
      <c r="B21" s="50" t="s">
        <v>124</v>
      </c>
      <c r="C21" s="50">
        <v>19</v>
      </c>
      <c r="D21" s="50">
        <v>64892</v>
      </c>
      <c r="E21" s="50">
        <v>22318</v>
      </c>
      <c r="F21" s="50">
        <v>64892</v>
      </c>
      <c r="G21" s="50">
        <v>22318</v>
      </c>
      <c r="H21" s="50">
        <f t="shared" si="0"/>
        <v>65067.269</v>
      </c>
      <c r="I21" s="50">
        <f t="shared" si="1"/>
        <v>23297.11</v>
      </c>
    </row>
    <row r="22" spans="1:9" x14ac:dyDescent="0.35">
      <c r="A22" s="50"/>
      <c r="B22" s="50" t="s">
        <v>125</v>
      </c>
      <c r="C22" s="50">
        <v>20</v>
      </c>
      <c r="D22" s="50">
        <v>55201</v>
      </c>
      <c r="E22" s="50">
        <v>19608</v>
      </c>
      <c r="F22" s="50">
        <v>55201</v>
      </c>
      <c r="G22" s="50">
        <v>19608</v>
      </c>
      <c r="H22" s="50">
        <f t="shared" si="0"/>
        <v>65029.02</v>
      </c>
      <c r="I22" s="50">
        <f t="shared" si="1"/>
        <v>23907.800000000003</v>
      </c>
    </row>
    <row r="23" spans="1:9" x14ac:dyDescent="0.35">
      <c r="A23" s="50"/>
      <c r="B23" s="50" t="s">
        <v>126</v>
      </c>
      <c r="C23" s="50">
        <v>21</v>
      </c>
      <c r="D23" s="50">
        <v>62641</v>
      </c>
      <c r="E23" s="50">
        <v>23310</v>
      </c>
      <c r="F23" s="50">
        <v>62641</v>
      </c>
      <c r="G23" s="50">
        <v>23310</v>
      </c>
      <c r="H23" s="50">
        <f t="shared" si="0"/>
        <v>64990.771000000001</v>
      </c>
      <c r="I23" s="50">
        <f t="shared" si="1"/>
        <v>24518.49</v>
      </c>
    </row>
    <row r="24" spans="1:9" x14ac:dyDescent="0.35">
      <c r="A24" s="50"/>
      <c r="B24" s="50" t="s">
        <v>127</v>
      </c>
      <c r="C24" s="50">
        <v>22</v>
      </c>
      <c r="D24" s="50">
        <v>67861</v>
      </c>
      <c r="E24" s="50">
        <v>25021</v>
      </c>
      <c r="F24" s="50">
        <v>67861</v>
      </c>
      <c r="G24" s="50">
        <v>25021</v>
      </c>
      <c r="H24" s="50">
        <f t="shared" si="0"/>
        <v>64952.521999999997</v>
      </c>
      <c r="I24" s="50">
        <f t="shared" si="1"/>
        <v>25129.18</v>
      </c>
    </row>
    <row r="25" spans="1:9" x14ac:dyDescent="0.35">
      <c r="A25" s="50"/>
      <c r="B25" s="50" t="s">
        <v>128</v>
      </c>
      <c r="C25" s="50">
        <v>23</v>
      </c>
      <c r="D25" s="50">
        <v>65302</v>
      </c>
      <c r="E25" s="50">
        <v>25589</v>
      </c>
      <c r="F25" s="50">
        <v>65302</v>
      </c>
      <c r="G25" s="50">
        <v>25589</v>
      </c>
      <c r="H25" s="50">
        <f t="shared" si="0"/>
        <v>64914.273000000001</v>
      </c>
      <c r="I25" s="50">
        <f t="shared" si="1"/>
        <v>25739.870000000003</v>
      </c>
    </row>
    <row r="26" spans="1:9" x14ac:dyDescent="0.35">
      <c r="A26" s="50"/>
      <c r="B26" s="50" t="s">
        <v>129</v>
      </c>
      <c r="C26" s="50">
        <v>24</v>
      </c>
      <c r="D26" s="50">
        <v>66822</v>
      </c>
      <c r="E26" s="50">
        <v>26531</v>
      </c>
      <c r="F26" s="50">
        <v>66822</v>
      </c>
      <c r="G26" s="50">
        <v>26531</v>
      </c>
      <c r="H26" s="50">
        <f t="shared" si="0"/>
        <v>64876.023999999998</v>
      </c>
      <c r="I26" s="50">
        <f t="shared" si="1"/>
        <v>26350.560000000001</v>
      </c>
    </row>
    <row r="27" spans="1:9" x14ac:dyDescent="0.35">
      <c r="A27" s="52">
        <v>2020</v>
      </c>
      <c r="B27" s="50" t="s">
        <v>118</v>
      </c>
      <c r="C27" s="50">
        <v>25</v>
      </c>
      <c r="D27" s="50">
        <v>68029</v>
      </c>
      <c r="E27" s="50">
        <v>27792</v>
      </c>
      <c r="F27" s="50">
        <v>68029</v>
      </c>
      <c r="G27" s="50">
        <v>27792</v>
      </c>
      <c r="H27" s="50">
        <f t="shared" si="0"/>
        <v>64837.775000000001</v>
      </c>
      <c r="I27" s="50">
        <f t="shared" si="1"/>
        <v>26961.25</v>
      </c>
    </row>
    <row r="28" spans="1:9" x14ac:dyDescent="0.35">
      <c r="A28" s="50"/>
      <c r="B28" s="50" t="s">
        <v>119</v>
      </c>
      <c r="C28" s="50">
        <v>26</v>
      </c>
      <c r="D28" s="50">
        <v>64209</v>
      </c>
      <c r="E28" s="50">
        <v>27440</v>
      </c>
      <c r="F28" s="50">
        <v>64209</v>
      </c>
      <c r="G28" s="50">
        <v>27440</v>
      </c>
      <c r="H28" s="50">
        <f t="shared" si="0"/>
        <v>64799.525999999998</v>
      </c>
      <c r="I28" s="50">
        <f t="shared" si="1"/>
        <v>27571.940000000002</v>
      </c>
    </row>
    <row r="29" spans="1:9" x14ac:dyDescent="0.35">
      <c r="A29" s="50"/>
      <c r="B29" s="50" t="s">
        <v>120</v>
      </c>
      <c r="C29" s="50">
        <v>27</v>
      </c>
      <c r="D29" s="50">
        <v>69203</v>
      </c>
      <c r="E29" s="50">
        <v>28892</v>
      </c>
      <c r="F29" s="50">
        <v>69203</v>
      </c>
      <c r="G29" s="50">
        <v>28892</v>
      </c>
      <c r="H29" s="50">
        <f t="shared" si="0"/>
        <v>64761.277000000002</v>
      </c>
      <c r="I29" s="50">
        <f t="shared" si="1"/>
        <v>28182.63</v>
      </c>
    </row>
    <row r="30" spans="1:9" x14ac:dyDescent="0.35">
      <c r="A30" s="50"/>
      <c r="B30" s="50" t="s">
        <v>121</v>
      </c>
      <c r="C30" s="50">
        <v>28</v>
      </c>
      <c r="D30" s="50">
        <v>62917</v>
      </c>
      <c r="E30" s="50">
        <v>29438</v>
      </c>
      <c r="F30" s="50">
        <v>62917</v>
      </c>
      <c r="G30" s="50">
        <v>29438</v>
      </c>
      <c r="H30" s="50">
        <f t="shared" si="0"/>
        <v>64723.027999999998</v>
      </c>
      <c r="I30" s="50">
        <f t="shared" si="1"/>
        <v>28793.32</v>
      </c>
    </row>
    <row r="31" spans="1:9" x14ac:dyDescent="0.35">
      <c r="A31" s="50"/>
      <c r="B31" s="50" t="s">
        <v>122</v>
      </c>
      <c r="C31" s="50">
        <v>29</v>
      </c>
      <c r="D31" s="50">
        <v>60201</v>
      </c>
      <c r="E31" s="50">
        <v>30762</v>
      </c>
      <c r="F31" s="50">
        <v>60201</v>
      </c>
      <c r="G31" s="50">
        <v>30762</v>
      </c>
      <c r="H31" s="50">
        <f t="shared" si="0"/>
        <v>64684.779000000002</v>
      </c>
      <c r="I31" s="50">
        <f t="shared" si="1"/>
        <v>29404.010000000002</v>
      </c>
    </row>
    <row r="32" spans="1:9" x14ac:dyDescent="0.35">
      <c r="A32" s="50"/>
      <c r="B32" s="50" t="s">
        <v>123</v>
      </c>
      <c r="C32" s="50">
        <v>30</v>
      </c>
      <c r="D32" s="50">
        <v>61774</v>
      </c>
      <c r="E32" s="50">
        <v>33301</v>
      </c>
      <c r="F32" s="50"/>
      <c r="G32" s="50"/>
      <c r="H32" s="50">
        <f t="shared" si="0"/>
        <v>64646.53</v>
      </c>
      <c r="I32" s="50">
        <f t="shared" si="1"/>
        <v>30014.7</v>
      </c>
    </row>
    <row r="33" spans="1:9" x14ac:dyDescent="0.35">
      <c r="A33" s="50"/>
      <c r="B33" s="50" t="s">
        <v>124</v>
      </c>
      <c r="C33" s="50">
        <v>31</v>
      </c>
      <c r="D33" s="50">
        <v>59132</v>
      </c>
      <c r="E33" s="50">
        <v>32604</v>
      </c>
      <c r="F33" s="50"/>
      <c r="G33" s="50"/>
      <c r="H33" s="50">
        <f t="shared" si="0"/>
        <v>64608.281000000003</v>
      </c>
      <c r="I33" s="50">
        <f t="shared" si="1"/>
        <v>30625.390000000003</v>
      </c>
    </row>
    <row r="34" spans="1:9" x14ac:dyDescent="0.35">
      <c r="A34" s="50"/>
      <c r="B34" s="50" t="s">
        <v>125</v>
      </c>
      <c r="C34" s="50">
        <v>32</v>
      </c>
      <c r="D34" s="50">
        <v>50748</v>
      </c>
      <c r="E34" s="50">
        <v>29775</v>
      </c>
      <c r="F34" s="50"/>
      <c r="G34" s="50"/>
      <c r="H34" s="50">
        <f t="shared" si="0"/>
        <v>64570.031999999999</v>
      </c>
      <c r="I34" s="50">
        <f t="shared" si="1"/>
        <v>31236.080000000002</v>
      </c>
    </row>
    <row r="35" spans="1:9" x14ac:dyDescent="0.35">
      <c r="A35" s="50"/>
      <c r="B35" s="50" t="s">
        <v>126</v>
      </c>
      <c r="C35" s="50">
        <v>33</v>
      </c>
      <c r="D35" s="50">
        <v>56163</v>
      </c>
      <c r="E35" s="50">
        <v>34771</v>
      </c>
      <c r="F35" s="50"/>
      <c r="G35" s="50"/>
      <c r="H35" s="50">
        <f t="shared" si="0"/>
        <v>64531.783000000003</v>
      </c>
      <c r="I35" s="50">
        <f t="shared" si="1"/>
        <v>31846.77</v>
      </c>
    </row>
    <row r="36" spans="1:9" x14ac:dyDescent="0.35">
      <c r="A36" s="50"/>
      <c r="B36" s="50" t="s">
        <v>127</v>
      </c>
      <c r="C36" s="50">
        <v>34</v>
      </c>
      <c r="D36" s="50">
        <v>56709</v>
      </c>
      <c r="E36" s="50">
        <v>37864</v>
      </c>
      <c r="F36" s="50"/>
      <c r="G36" s="50"/>
      <c r="H36" s="50">
        <f t="shared" si="0"/>
        <v>64493.534</v>
      </c>
      <c r="I36" s="50">
        <f t="shared" si="1"/>
        <v>32457.460000000003</v>
      </c>
    </row>
    <row r="37" spans="1:9" x14ac:dyDescent="0.35">
      <c r="A37" s="50"/>
      <c r="B37" s="50" t="s">
        <v>128</v>
      </c>
      <c r="C37" s="50">
        <v>35</v>
      </c>
      <c r="D37" s="50">
        <v>54561</v>
      </c>
      <c r="E37" s="50">
        <v>39911</v>
      </c>
      <c r="F37" s="50"/>
      <c r="G37" s="50"/>
      <c r="H37" s="50">
        <f t="shared" si="0"/>
        <v>64455.285000000003</v>
      </c>
      <c r="I37" s="50">
        <f t="shared" si="1"/>
        <v>33068.15</v>
      </c>
    </row>
    <row r="38" spans="1:9" x14ac:dyDescent="0.35">
      <c r="A38" s="50"/>
      <c r="B38" s="50" t="s">
        <v>129</v>
      </c>
      <c r="C38" s="50">
        <v>36</v>
      </c>
      <c r="D38" s="50">
        <v>57215</v>
      </c>
      <c r="E38" s="50">
        <v>43244</v>
      </c>
      <c r="F38" s="50"/>
      <c r="G38" s="50"/>
      <c r="H38" s="50">
        <f t="shared" si="0"/>
        <v>64417.036</v>
      </c>
      <c r="I38" s="50">
        <f t="shared" si="1"/>
        <v>33678.840000000004</v>
      </c>
    </row>
    <row r="39" spans="1:9" x14ac:dyDescent="0.35">
      <c r="A39" s="52">
        <v>2021</v>
      </c>
      <c r="B39" s="50" t="s">
        <v>118</v>
      </c>
      <c r="C39" s="50">
        <v>37</v>
      </c>
      <c r="D39" s="50">
        <v>55423</v>
      </c>
      <c r="E39" s="50">
        <v>44349</v>
      </c>
      <c r="F39" s="50"/>
      <c r="G39" s="50"/>
      <c r="H39" s="50">
        <f t="shared" si="0"/>
        <v>64378.786999999997</v>
      </c>
      <c r="I39" s="50">
        <f t="shared" si="1"/>
        <v>34289.53</v>
      </c>
    </row>
    <row r="40" spans="1:9" x14ac:dyDescent="0.35">
      <c r="A40" s="50"/>
      <c r="B40" s="50" t="s">
        <v>119</v>
      </c>
      <c r="C40" s="50">
        <v>38</v>
      </c>
      <c r="D40" s="50">
        <v>52278</v>
      </c>
      <c r="E40" s="50">
        <v>45306</v>
      </c>
      <c r="F40" s="50"/>
      <c r="G40" s="50"/>
      <c r="H40" s="50">
        <f t="shared" si="0"/>
        <v>64340.538</v>
      </c>
      <c r="I40" s="50">
        <f t="shared" si="1"/>
        <v>34900.22</v>
      </c>
    </row>
    <row r="41" spans="1:9" x14ac:dyDescent="0.35">
      <c r="A41" s="50"/>
      <c r="B41" s="50" t="s">
        <v>120</v>
      </c>
      <c r="C41" s="50">
        <v>39</v>
      </c>
      <c r="D41" s="50">
        <v>56079</v>
      </c>
      <c r="E41" s="50">
        <v>50171</v>
      </c>
      <c r="F41" s="50"/>
      <c r="G41" s="50"/>
      <c r="H41" s="50">
        <f t="shared" si="0"/>
        <v>64302.288999999997</v>
      </c>
      <c r="I41" s="50">
        <f t="shared" si="1"/>
        <v>35510.910000000003</v>
      </c>
    </row>
    <row r="42" spans="1:9" x14ac:dyDescent="0.35">
      <c r="A42" s="50"/>
      <c r="B42" s="50" t="s">
        <v>121</v>
      </c>
      <c r="C42" s="50">
        <v>40</v>
      </c>
      <c r="D42" s="50">
        <v>52564</v>
      </c>
      <c r="E42" s="50">
        <v>50870</v>
      </c>
      <c r="F42" s="50"/>
      <c r="G42" s="50"/>
      <c r="H42" s="50">
        <f t="shared" si="0"/>
        <v>64264.04</v>
      </c>
      <c r="I42" s="50">
        <f t="shared" si="1"/>
        <v>36121.600000000006</v>
      </c>
    </row>
    <row r="43" spans="1:9" x14ac:dyDescent="0.35">
      <c r="A43" s="50"/>
      <c r="B43" s="50" t="s">
        <v>122</v>
      </c>
      <c r="C43" s="50">
        <v>41</v>
      </c>
      <c r="D43" s="50">
        <v>52252</v>
      </c>
      <c r="E43" s="50">
        <v>52694</v>
      </c>
      <c r="F43" s="50"/>
      <c r="G43" s="50"/>
      <c r="H43" s="50">
        <f t="shared" si="0"/>
        <v>64225.790999999997</v>
      </c>
      <c r="I43" s="50">
        <f t="shared" si="1"/>
        <v>36732.29</v>
      </c>
    </row>
    <row r="44" spans="1:9" x14ac:dyDescent="0.35">
      <c r="A44" s="50"/>
      <c r="B44" s="50" t="s">
        <v>123</v>
      </c>
      <c r="C44" s="50">
        <v>42</v>
      </c>
      <c r="D44" s="50">
        <v>51508</v>
      </c>
      <c r="E44" s="50">
        <v>54033</v>
      </c>
      <c r="F44" s="50"/>
      <c r="G44" s="50"/>
      <c r="H44" s="50">
        <f t="shared" si="0"/>
        <v>64187.542000000001</v>
      </c>
      <c r="I44" s="50">
        <f t="shared" si="1"/>
        <v>37342.980000000003</v>
      </c>
    </row>
    <row r="45" spans="1:9" x14ac:dyDescent="0.35">
      <c r="A45" s="50"/>
      <c r="B45" s="50" t="s">
        <v>124</v>
      </c>
      <c r="C45" s="50">
        <v>43</v>
      </c>
      <c r="D45" s="50">
        <v>48150</v>
      </c>
      <c r="E45" s="50">
        <v>52458</v>
      </c>
      <c r="F45" s="50"/>
      <c r="G45" s="50"/>
      <c r="H45" s="50">
        <f t="shared" si="0"/>
        <v>64149.292999999998</v>
      </c>
      <c r="I45" s="50">
        <f t="shared" si="1"/>
        <v>37953.67</v>
      </c>
    </row>
    <row r="46" spans="1:9" x14ac:dyDescent="0.35">
      <c r="A46" s="50"/>
      <c r="B46" s="50" t="s">
        <v>125</v>
      </c>
      <c r="C46" s="50">
        <v>44</v>
      </c>
      <c r="D46" s="50">
        <v>42403</v>
      </c>
      <c r="E46" s="50">
        <v>48063</v>
      </c>
      <c r="F46" s="50"/>
      <c r="G46" s="50"/>
      <c r="H46" s="50">
        <f t="shared" si="0"/>
        <v>64111.044000000002</v>
      </c>
      <c r="I46" s="50">
        <f t="shared" si="1"/>
        <v>38564.36</v>
      </c>
    </row>
    <row r="47" spans="1:9" x14ac:dyDescent="0.35">
      <c r="A47" s="50"/>
      <c r="B47" s="50" t="s">
        <v>126</v>
      </c>
      <c r="C47" s="50">
        <v>45</v>
      </c>
      <c r="D47" s="50">
        <v>46546</v>
      </c>
      <c r="E47" s="50">
        <v>56087</v>
      </c>
      <c r="F47" s="50"/>
      <c r="G47" s="50"/>
      <c r="H47" s="50">
        <f t="shared" si="0"/>
        <v>64072.794999999998</v>
      </c>
      <c r="I47" s="50">
        <f t="shared" si="1"/>
        <v>39175.050000000003</v>
      </c>
    </row>
    <row r="48" spans="1:9" x14ac:dyDescent="0.35">
      <c r="A48" s="50"/>
      <c r="B48" s="50" t="s">
        <v>127</v>
      </c>
      <c r="C48" s="50">
        <v>46</v>
      </c>
      <c r="D48" s="50">
        <v>48189</v>
      </c>
      <c r="E48" s="50">
        <v>58582</v>
      </c>
      <c r="F48" s="50"/>
      <c r="G48" s="50"/>
      <c r="H48" s="50">
        <f t="shared" si="0"/>
        <v>64034.546000000002</v>
      </c>
      <c r="I48" s="50">
        <f t="shared" si="1"/>
        <v>39785.740000000005</v>
      </c>
    </row>
    <row r="49" spans="1:9" x14ac:dyDescent="0.35">
      <c r="A49" s="50"/>
      <c r="B49" s="50" t="s">
        <v>128</v>
      </c>
      <c r="C49" s="50">
        <v>47</v>
      </c>
      <c r="D49" s="50">
        <v>49591</v>
      </c>
      <c r="E49" s="50">
        <v>60271</v>
      </c>
      <c r="F49" s="50"/>
      <c r="G49" s="50"/>
      <c r="H49" s="50">
        <f t="shared" si="0"/>
        <v>63996.296999999999</v>
      </c>
      <c r="I49" s="50">
        <f t="shared" si="1"/>
        <v>40396.430000000008</v>
      </c>
    </row>
    <row r="50" spans="1:9" x14ac:dyDescent="0.35">
      <c r="A50" s="50"/>
      <c r="B50" s="50" t="s">
        <v>129</v>
      </c>
      <c r="C50" s="50">
        <v>48</v>
      </c>
      <c r="D50" s="50">
        <v>50764</v>
      </c>
      <c r="E50" s="50">
        <v>60034</v>
      </c>
      <c r="F50" s="50"/>
      <c r="G50" s="50"/>
      <c r="H50" s="50">
        <f t="shared" si="0"/>
        <v>63958.048000000003</v>
      </c>
      <c r="I50" s="50">
        <f t="shared" si="1"/>
        <v>41007.120000000003</v>
      </c>
    </row>
    <row r="51" spans="1:9" x14ac:dyDescent="0.35">
      <c r="A51" s="52">
        <v>2022</v>
      </c>
      <c r="B51" s="50" t="s">
        <v>118</v>
      </c>
      <c r="C51" s="50">
        <v>49</v>
      </c>
      <c r="D51" s="50">
        <v>48978</v>
      </c>
      <c r="E51" s="50">
        <v>61127</v>
      </c>
      <c r="F51" s="50"/>
      <c r="G51" s="50"/>
      <c r="H51" s="50">
        <f t="shared" si="0"/>
        <v>63919.798999999999</v>
      </c>
      <c r="I51" s="50">
        <f t="shared" si="1"/>
        <v>41617.81</v>
      </c>
    </row>
    <row r="52" spans="1:9" x14ac:dyDescent="0.35">
      <c r="A52" s="50"/>
      <c r="B52" s="50" t="s">
        <v>119</v>
      </c>
      <c r="C52" s="50">
        <v>50</v>
      </c>
      <c r="D52" s="50">
        <v>45966</v>
      </c>
      <c r="E52" s="50">
        <v>57895</v>
      </c>
      <c r="F52" s="50"/>
      <c r="G52" s="50"/>
      <c r="H52" s="50">
        <f t="shared" si="0"/>
        <v>63881.55</v>
      </c>
      <c r="I52" s="50">
        <f t="shared" si="1"/>
        <v>42228.5</v>
      </c>
    </row>
    <row r="53" spans="1:9" x14ac:dyDescent="0.35">
      <c r="A53" s="50"/>
      <c r="B53" s="50" t="s">
        <v>120</v>
      </c>
      <c r="C53" s="50">
        <v>51</v>
      </c>
      <c r="D53" s="50">
        <v>50358</v>
      </c>
      <c r="E53" s="50">
        <v>63423</v>
      </c>
      <c r="F53" s="50"/>
      <c r="G53" s="50"/>
      <c r="H53" s="50">
        <f t="shared" si="0"/>
        <v>63843.300999999999</v>
      </c>
      <c r="I53" s="50">
        <f t="shared" si="1"/>
        <v>42839.19</v>
      </c>
    </row>
    <row r="54" spans="1:9" x14ac:dyDescent="0.35">
      <c r="A54" s="50"/>
      <c r="B54" s="50" t="s">
        <v>121</v>
      </c>
      <c r="C54" s="50">
        <v>52</v>
      </c>
      <c r="D54" s="50">
        <v>46789</v>
      </c>
      <c r="E54" s="50">
        <v>61474</v>
      </c>
      <c r="F54" s="50"/>
      <c r="G54" s="50"/>
      <c r="H54" s="50">
        <f t="shared" si="0"/>
        <v>63805.052000000003</v>
      </c>
      <c r="I54" s="50">
        <f t="shared" si="1"/>
        <v>43449.880000000005</v>
      </c>
    </row>
    <row r="55" spans="1:9" x14ac:dyDescent="0.35">
      <c r="A55" s="50"/>
      <c r="B55" s="50" t="s">
        <v>122</v>
      </c>
      <c r="C55" s="50">
        <v>53</v>
      </c>
      <c r="D55" s="50">
        <v>47938</v>
      </c>
      <c r="E55" s="50">
        <v>62466</v>
      </c>
      <c r="F55" s="50"/>
      <c r="G55" s="50"/>
      <c r="H55" s="50">
        <f t="shared" si="0"/>
        <v>63766.803</v>
      </c>
      <c r="I55" s="50">
        <f t="shared" si="1"/>
        <v>44060.570000000007</v>
      </c>
    </row>
    <row r="56" spans="1:9" x14ac:dyDescent="0.35">
      <c r="A56" s="50"/>
      <c r="B56" s="50" t="s">
        <v>123</v>
      </c>
      <c r="C56" s="50">
        <v>54</v>
      </c>
      <c r="D56" s="50">
        <v>47335</v>
      </c>
      <c r="E56" s="50">
        <v>62369</v>
      </c>
      <c r="F56" s="50"/>
      <c r="G56" s="50"/>
      <c r="H56" s="50">
        <f t="shared" si="0"/>
        <v>63728.554000000004</v>
      </c>
      <c r="I56" s="50">
        <f t="shared" si="1"/>
        <v>44671.26</v>
      </c>
    </row>
    <row r="57" spans="1:9" x14ac:dyDescent="0.35">
      <c r="A57" s="50"/>
      <c r="B57" s="50" t="s">
        <v>124</v>
      </c>
      <c r="C57" s="50">
        <v>55</v>
      </c>
      <c r="D57" s="50">
        <v>43618</v>
      </c>
      <c r="E57" s="50">
        <v>57810</v>
      </c>
      <c r="F57" s="50"/>
      <c r="G57" s="50"/>
      <c r="H57" s="50">
        <f t="shared" si="0"/>
        <v>63690.305</v>
      </c>
      <c r="I57" s="50">
        <f t="shared" si="1"/>
        <v>45281.950000000004</v>
      </c>
    </row>
    <row r="58" spans="1:9" x14ac:dyDescent="0.35">
      <c r="A58" s="50"/>
      <c r="B58" s="50" t="s">
        <v>125</v>
      </c>
      <c r="C58" s="50">
        <v>56</v>
      </c>
      <c r="D58" s="50">
        <v>40344</v>
      </c>
      <c r="E58" s="50">
        <v>53479</v>
      </c>
      <c r="F58" s="50"/>
      <c r="G58" s="50"/>
      <c r="H58" s="50">
        <f t="shared" si="0"/>
        <v>63652.055999999997</v>
      </c>
      <c r="I58" s="50">
        <f t="shared" si="1"/>
        <v>45892.639999999999</v>
      </c>
    </row>
    <row r="59" spans="1:9" x14ac:dyDescent="0.35">
      <c r="A59" s="50"/>
      <c r="B59" s="50" t="s">
        <v>126</v>
      </c>
      <c r="C59" s="50">
        <v>57</v>
      </c>
      <c r="D59" s="50">
        <v>44634</v>
      </c>
      <c r="E59" s="50">
        <v>61446</v>
      </c>
      <c r="F59" s="50"/>
      <c r="G59" s="50"/>
      <c r="H59" s="50">
        <f t="shared" si="0"/>
        <v>63613.807000000001</v>
      </c>
      <c r="I59" s="50">
        <f t="shared" si="1"/>
        <v>46503.33</v>
      </c>
    </row>
    <row r="60" spans="1:9" x14ac:dyDescent="0.35">
      <c r="A60" s="50"/>
      <c r="B60" s="50" t="s">
        <v>127</v>
      </c>
      <c r="C60" s="50">
        <v>58</v>
      </c>
      <c r="D60" s="50">
        <v>46247</v>
      </c>
      <c r="E60" s="50">
        <v>64594</v>
      </c>
      <c r="F60" s="50"/>
      <c r="G60" s="50"/>
      <c r="H60" s="50">
        <f t="shared" si="0"/>
        <v>63575.557999999997</v>
      </c>
      <c r="I60" s="50">
        <f t="shared" si="1"/>
        <v>47114.020000000004</v>
      </c>
    </row>
    <row r="61" spans="1:9" x14ac:dyDescent="0.35">
      <c r="A61" s="50"/>
      <c r="B61" s="50" t="s">
        <v>128</v>
      </c>
      <c r="C61" s="50">
        <v>59</v>
      </c>
      <c r="D61" s="50">
        <v>46607</v>
      </c>
      <c r="E61" s="50">
        <v>65693</v>
      </c>
      <c r="F61" s="50"/>
      <c r="G61" s="50"/>
      <c r="H61" s="50">
        <f t="shared" si="0"/>
        <v>63537.309000000001</v>
      </c>
      <c r="I61" s="50">
        <f t="shared" si="1"/>
        <v>47724.710000000006</v>
      </c>
    </row>
    <row r="62" spans="1:9" x14ac:dyDescent="0.35">
      <c r="A62" s="50"/>
      <c r="B62" s="50" t="s">
        <v>129</v>
      </c>
      <c r="C62" s="50">
        <v>60</v>
      </c>
      <c r="D62" s="50">
        <v>46710</v>
      </c>
      <c r="E62" s="50">
        <v>66145</v>
      </c>
      <c r="F62" s="50"/>
      <c r="G62" s="50"/>
      <c r="H62" s="50">
        <f t="shared" si="0"/>
        <v>63499.06</v>
      </c>
      <c r="I62" s="50">
        <f t="shared" si="1"/>
        <v>48335.4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selection sqref="A1:K61"/>
    </sheetView>
  </sheetViews>
  <sheetFormatPr baseColWidth="10" defaultRowHeight="14.5" x14ac:dyDescent="0.35"/>
  <sheetData>
    <row r="1" spans="1:11" x14ac:dyDescent="0.35">
      <c r="A1" s="50" t="s">
        <v>97</v>
      </c>
      <c r="B1" s="50" t="s">
        <v>111</v>
      </c>
      <c r="C1" s="50"/>
      <c r="D1" s="50" t="s">
        <v>112</v>
      </c>
      <c r="E1" s="50" t="s">
        <v>113</v>
      </c>
      <c r="F1" s="50" t="s">
        <v>114</v>
      </c>
      <c r="G1" s="50" t="s">
        <v>115</v>
      </c>
      <c r="H1" s="51" t="s">
        <v>130</v>
      </c>
      <c r="I1" s="50"/>
      <c r="J1" s="50"/>
      <c r="K1" s="50"/>
    </row>
    <row r="2" spans="1:11" x14ac:dyDescent="0.35">
      <c r="A2" s="52">
        <v>2018</v>
      </c>
      <c r="B2" s="50" t="s">
        <v>118</v>
      </c>
      <c r="C2" s="50">
        <v>1</v>
      </c>
      <c r="D2" s="50">
        <v>197687.28</v>
      </c>
      <c r="E2" s="50">
        <v>1354407.44</v>
      </c>
      <c r="F2" s="50">
        <v>197687.28</v>
      </c>
      <c r="G2" s="50">
        <v>1354407.44</v>
      </c>
      <c r="H2" s="50">
        <f t="shared" ref="H2:H61" si="0">57531*C2 + 921354</f>
        <v>978885</v>
      </c>
      <c r="I2" s="50"/>
      <c r="J2" s="50">
        <f t="shared" ref="J2:J61" si="1">E2-H2</f>
        <v>375522.43999999994</v>
      </c>
      <c r="K2" s="50"/>
    </row>
    <row r="3" spans="1:11" x14ac:dyDescent="0.35">
      <c r="A3" s="50"/>
      <c r="B3" s="50" t="s">
        <v>119</v>
      </c>
      <c r="C3" s="50">
        <v>2</v>
      </c>
      <c r="D3" s="50">
        <v>175142.84</v>
      </c>
      <c r="E3" s="50">
        <v>1235362.2999999998</v>
      </c>
      <c r="F3" s="50">
        <v>175142.84</v>
      </c>
      <c r="G3" s="50">
        <v>1235362.2999999998</v>
      </c>
      <c r="H3" s="50">
        <f t="shared" si="0"/>
        <v>1036416</v>
      </c>
      <c r="I3" s="50"/>
      <c r="J3" s="50">
        <f t="shared" si="1"/>
        <v>198946.29999999981</v>
      </c>
      <c r="K3" s="50"/>
    </row>
    <row r="4" spans="1:11" x14ac:dyDescent="0.35">
      <c r="A4" s="50"/>
      <c r="B4" s="50" t="s">
        <v>120</v>
      </c>
      <c r="C4" s="50">
        <v>3</v>
      </c>
      <c r="D4" s="50">
        <v>187209.77</v>
      </c>
      <c r="E4" s="50">
        <v>1406763.7600000002</v>
      </c>
      <c r="F4" s="50">
        <v>187209.77</v>
      </c>
      <c r="G4" s="50">
        <v>1406763.7600000002</v>
      </c>
      <c r="H4" s="50">
        <f t="shared" si="0"/>
        <v>1093947</v>
      </c>
      <c r="I4" s="50"/>
      <c r="J4" s="50">
        <f t="shared" si="1"/>
        <v>312816.76000000024</v>
      </c>
      <c r="K4" s="50"/>
    </row>
    <row r="5" spans="1:11" x14ac:dyDescent="0.35">
      <c r="A5" s="50"/>
      <c r="B5" s="50" t="s">
        <v>121</v>
      </c>
      <c r="C5" s="50">
        <v>4</v>
      </c>
      <c r="D5" s="50">
        <v>196973.2</v>
      </c>
      <c r="E5" s="50">
        <v>1542581.76</v>
      </c>
      <c r="F5" s="50">
        <v>196973.2</v>
      </c>
      <c r="G5" s="50">
        <v>1542581.76</v>
      </c>
      <c r="H5" s="50">
        <f t="shared" si="0"/>
        <v>1151478</v>
      </c>
      <c r="I5" s="50"/>
      <c r="J5" s="50">
        <f t="shared" si="1"/>
        <v>391103.76</v>
      </c>
      <c r="K5" s="50"/>
    </row>
    <row r="6" spans="1:11" x14ac:dyDescent="0.35">
      <c r="A6" s="50"/>
      <c r="B6" s="50" t="s">
        <v>122</v>
      </c>
      <c r="C6" s="50">
        <v>5</v>
      </c>
      <c r="D6" s="50">
        <v>194930.30000000002</v>
      </c>
      <c r="E6" s="50">
        <v>1557454.81</v>
      </c>
      <c r="F6" s="50">
        <v>194930.30000000002</v>
      </c>
      <c r="G6" s="50">
        <v>1557454.81</v>
      </c>
      <c r="H6" s="50">
        <f t="shared" si="0"/>
        <v>1209009</v>
      </c>
      <c r="I6" s="50"/>
      <c r="J6" s="50">
        <f t="shared" si="1"/>
        <v>348445.81000000006</v>
      </c>
      <c r="K6" s="50"/>
    </row>
    <row r="7" spans="1:11" x14ac:dyDescent="0.35">
      <c r="A7" s="50"/>
      <c r="B7" s="50" t="s">
        <v>123</v>
      </c>
      <c r="C7" s="50">
        <v>6</v>
      </c>
      <c r="D7" s="50">
        <v>193544.16</v>
      </c>
      <c r="E7" s="50">
        <v>1607066.37</v>
      </c>
      <c r="F7" s="50">
        <v>193544.16</v>
      </c>
      <c r="G7" s="50">
        <v>1607066.37</v>
      </c>
      <c r="H7" s="50">
        <f t="shared" si="0"/>
        <v>1266540</v>
      </c>
      <c r="I7" s="50"/>
      <c r="J7" s="50">
        <f t="shared" si="1"/>
        <v>340526.37000000011</v>
      </c>
      <c r="K7" s="50"/>
    </row>
    <row r="8" spans="1:11" x14ac:dyDescent="0.35">
      <c r="A8" s="50"/>
      <c r="B8" s="50" t="s">
        <v>124</v>
      </c>
      <c r="C8" s="50">
        <v>7</v>
      </c>
      <c r="D8" s="50">
        <v>185389.22999999998</v>
      </c>
      <c r="E8" s="50">
        <v>1644068.96</v>
      </c>
      <c r="F8" s="50">
        <v>185389.22999999998</v>
      </c>
      <c r="G8" s="50">
        <v>1644068.96</v>
      </c>
      <c r="H8" s="50">
        <f t="shared" si="0"/>
        <v>1324071</v>
      </c>
      <c r="I8" s="50"/>
      <c r="J8" s="50">
        <f t="shared" si="1"/>
        <v>319997.95999999996</v>
      </c>
      <c r="K8" s="50"/>
    </row>
    <row r="9" spans="1:11" x14ac:dyDescent="0.35">
      <c r="A9" s="50"/>
      <c r="B9" s="50" t="s">
        <v>125</v>
      </c>
      <c r="C9" s="50">
        <v>8</v>
      </c>
      <c r="D9" s="50">
        <v>156232.87</v>
      </c>
      <c r="E9" s="50">
        <v>1450178.27</v>
      </c>
      <c r="F9" s="50">
        <v>156232.87</v>
      </c>
      <c r="G9" s="50">
        <v>1450178.27</v>
      </c>
      <c r="H9" s="50">
        <f t="shared" si="0"/>
        <v>1381602</v>
      </c>
      <c r="I9" s="50"/>
      <c r="J9" s="50">
        <f t="shared" si="1"/>
        <v>68576.270000000019</v>
      </c>
      <c r="K9" s="50"/>
    </row>
    <row r="10" spans="1:11" x14ac:dyDescent="0.35">
      <c r="A10" s="50"/>
      <c r="B10" s="50" t="s">
        <v>126</v>
      </c>
      <c r="C10" s="50">
        <v>9</v>
      </c>
      <c r="D10" s="50">
        <v>167304.19</v>
      </c>
      <c r="E10" s="50">
        <v>1596720.94</v>
      </c>
      <c r="F10" s="50">
        <v>167304.19</v>
      </c>
      <c r="G10" s="50">
        <v>1596720.94</v>
      </c>
      <c r="H10" s="50">
        <f t="shared" si="0"/>
        <v>1439133</v>
      </c>
      <c r="I10" s="50"/>
      <c r="J10" s="50">
        <f t="shared" si="1"/>
        <v>157587.93999999994</v>
      </c>
      <c r="K10" s="50"/>
    </row>
    <row r="11" spans="1:11" x14ac:dyDescent="0.35">
      <c r="A11" s="50"/>
      <c r="B11" s="50" t="s">
        <v>127</v>
      </c>
      <c r="C11" s="50">
        <v>10</v>
      </c>
      <c r="D11" s="50">
        <v>189482.33000000002</v>
      </c>
      <c r="E11" s="50">
        <v>1812646.46</v>
      </c>
      <c r="F11" s="50">
        <v>189482.33000000002</v>
      </c>
      <c r="G11" s="50">
        <v>1812646.46</v>
      </c>
      <c r="H11" s="50">
        <f t="shared" si="0"/>
        <v>1496664</v>
      </c>
      <c r="I11" s="50"/>
      <c r="J11" s="50">
        <f t="shared" si="1"/>
        <v>315982.45999999996</v>
      </c>
      <c r="K11" s="50"/>
    </row>
    <row r="12" spans="1:11" x14ac:dyDescent="0.35">
      <c r="A12" s="50"/>
      <c r="B12" s="50" t="s">
        <v>128</v>
      </c>
      <c r="C12" s="50">
        <v>11</v>
      </c>
      <c r="D12" s="50">
        <v>177851.38</v>
      </c>
      <c r="E12" s="50">
        <v>1801191.37</v>
      </c>
      <c r="F12" s="50">
        <v>177851.38</v>
      </c>
      <c r="G12" s="50">
        <v>1801191.37</v>
      </c>
      <c r="H12" s="50">
        <f t="shared" si="0"/>
        <v>1554195</v>
      </c>
      <c r="I12" s="50"/>
      <c r="J12" s="50">
        <f t="shared" si="1"/>
        <v>246996.37000000011</v>
      </c>
      <c r="K12" s="50"/>
    </row>
    <row r="13" spans="1:11" x14ac:dyDescent="0.35">
      <c r="A13" s="50"/>
      <c r="B13" s="50" t="s">
        <v>129</v>
      </c>
      <c r="C13" s="50">
        <v>12</v>
      </c>
      <c r="D13" s="50">
        <v>179664.72</v>
      </c>
      <c r="E13" s="50">
        <v>1855549.02</v>
      </c>
      <c r="F13" s="50">
        <v>179664.72</v>
      </c>
      <c r="G13" s="50">
        <v>1855549.02</v>
      </c>
      <c r="H13" s="50">
        <f t="shared" si="0"/>
        <v>1611726</v>
      </c>
      <c r="I13" s="50"/>
      <c r="J13" s="50">
        <f t="shared" si="1"/>
        <v>243823.02000000002</v>
      </c>
      <c r="K13" s="50"/>
    </row>
    <row r="14" spans="1:11" x14ac:dyDescent="0.35">
      <c r="A14" s="52">
        <v>2019</v>
      </c>
      <c r="B14" s="50" t="s">
        <v>118</v>
      </c>
      <c r="C14" s="50">
        <v>13</v>
      </c>
      <c r="D14" s="50">
        <v>189001.5</v>
      </c>
      <c r="E14" s="50">
        <v>1980198.67</v>
      </c>
      <c r="F14" s="50">
        <v>189001.5</v>
      </c>
      <c r="G14" s="50">
        <v>1980198.67</v>
      </c>
      <c r="H14" s="50">
        <f t="shared" si="0"/>
        <v>1669257</v>
      </c>
      <c r="I14" s="50"/>
      <c r="J14" s="50">
        <f t="shared" si="1"/>
        <v>310941.66999999993</v>
      </c>
      <c r="K14" s="50"/>
    </row>
    <row r="15" spans="1:11" x14ac:dyDescent="0.35">
      <c r="A15" s="50"/>
      <c r="B15" s="50" t="s">
        <v>119</v>
      </c>
      <c r="C15" s="50">
        <v>14</v>
      </c>
      <c r="D15" s="50">
        <v>169784.25</v>
      </c>
      <c r="E15" s="50">
        <v>1835500.47</v>
      </c>
      <c r="F15" s="50">
        <v>169784.25</v>
      </c>
      <c r="G15" s="50">
        <v>1835500.47</v>
      </c>
      <c r="H15" s="50">
        <f t="shared" si="0"/>
        <v>1726788</v>
      </c>
      <c r="I15" s="50"/>
      <c r="J15" s="50">
        <f t="shared" si="1"/>
        <v>108712.46999999997</v>
      </c>
      <c r="K15" s="50"/>
    </row>
    <row r="16" spans="1:11" x14ac:dyDescent="0.35">
      <c r="A16" s="50"/>
      <c r="B16" s="50" t="s">
        <v>120</v>
      </c>
      <c r="C16" s="50">
        <v>15</v>
      </c>
      <c r="D16" s="50">
        <v>182724.09</v>
      </c>
      <c r="E16" s="50">
        <v>2048075.02</v>
      </c>
      <c r="F16" s="50">
        <v>182724.09</v>
      </c>
      <c r="G16" s="50">
        <v>2048075.02</v>
      </c>
      <c r="H16" s="50">
        <f t="shared" si="0"/>
        <v>1784319</v>
      </c>
      <c r="I16" s="50"/>
      <c r="J16" s="50">
        <f t="shared" si="1"/>
        <v>263756.02</v>
      </c>
      <c r="K16" s="50"/>
    </row>
    <row r="17" spans="1:11" x14ac:dyDescent="0.35">
      <c r="A17" s="50"/>
      <c r="B17" s="50" t="s">
        <v>121</v>
      </c>
      <c r="C17" s="50">
        <v>16</v>
      </c>
      <c r="D17" s="50">
        <v>185660.47999999998</v>
      </c>
      <c r="E17" s="50">
        <v>2166742.08</v>
      </c>
      <c r="F17" s="50">
        <v>185660.47999999998</v>
      </c>
      <c r="G17" s="50">
        <v>2166742.08</v>
      </c>
      <c r="H17" s="50">
        <f t="shared" si="0"/>
        <v>1841850</v>
      </c>
      <c r="I17" s="50"/>
      <c r="J17" s="50">
        <f t="shared" si="1"/>
        <v>324892.08000000007</v>
      </c>
      <c r="K17" s="50"/>
    </row>
    <row r="18" spans="1:11" x14ac:dyDescent="0.35">
      <c r="A18" s="50"/>
      <c r="B18" s="50" t="s">
        <v>122</v>
      </c>
      <c r="C18" s="50">
        <v>17</v>
      </c>
      <c r="D18" s="50">
        <v>183863.03</v>
      </c>
      <c r="E18" s="50">
        <v>2206610.63</v>
      </c>
      <c r="F18" s="50">
        <v>183863.03</v>
      </c>
      <c r="G18" s="50">
        <v>2206610.63</v>
      </c>
      <c r="H18" s="50">
        <f t="shared" si="0"/>
        <v>1899381</v>
      </c>
      <c r="I18" s="50"/>
      <c r="J18" s="50">
        <f t="shared" si="1"/>
        <v>307229.62999999989</v>
      </c>
      <c r="K18" s="50"/>
    </row>
    <row r="19" spans="1:11" x14ac:dyDescent="0.35">
      <c r="A19" s="50"/>
      <c r="B19" s="50" t="s">
        <v>123</v>
      </c>
      <c r="C19" s="50">
        <v>18</v>
      </c>
      <c r="D19" s="50">
        <v>175235.39</v>
      </c>
      <c r="E19" s="50">
        <v>2123276.69</v>
      </c>
      <c r="F19" s="50">
        <v>175235.39</v>
      </c>
      <c r="G19" s="50">
        <v>2123276.69</v>
      </c>
      <c r="H19" s="50">
        <f t="shared" si="0"/>
        <v>1956912</v>
      </c>
      <c r="I19" s="50"/>
      <c r="J19" s="50">
        <f t="shared" si="1"/>
        <v>166364.68999999994</v>
      </c>
      <c r="K19" s="50"/>
    </row>
    <row r="20" spans="1:11" x14ac:dyDescent="0.35">
      <c r="A20" s="50"/>
      <c r="B20" s="50" t="s">
        <v>124</v>
      </c>
      <c r="C20" s="50">
        <v>19</v>
      </c>
      <c r="D20" s="50">
        <v>181879.06</v>
      </c>
      <c r="E20" s="50">
        <v>2230366.9500000002</v>
      </c>
      <c r="F20" s="50">
        <v>181879.06</v>
      </c>
      <c r="G20" s="50">
        <v>2230366.9500000002</v>
      </c>
      <c r="H20" s="50">
        <f t="shared" si="0"/>
        <v>2014443</v>
      </c>
      <c r="I20" s="50"/>
      <c r="J20" s="50">
        <f t="shared" si="1"/>
        <v>215923.95000000019</v>
      </c>
      <c r="K20" s="50"/>
    </row>
    <row r="21" spans="1:11" x14ac:dyDescent="0.35">
      <c r="A21" s="50"/>
      <c r="B21" s="50" t="s">
        <v>125</v>
      </c>
      <c r="C21" s="50">
        <v>20</v>
      </c>
      <c r="D21" s="50">
        <v>149700.82</v>
      </c>
      <c r="E21" s="50">
        <v>1863437.29</v>
      </c>
      <c r="F21" s="50">
        <v>149700.82</v>
      </c>
      <c r="G21" s="50">
        <v>1863437.29</v>
      </c>
      <c r="H21" s="50">
        <f t="shared" si="0"/>
        <v>2071974</v>
      </c>
      <c r="I21" s="50"/>
      <c r="J21" s="50">
        <f t="shared" si="1"/>
        <v>-208536.70999999996</v>
      </c>
      <c r="K21" s="50"/>
    </row>
    <row r="22" spans="1:11" x14ac:dyDescent="0.35">
      <c r="A22" s="50"/>
      <c r="B22" s="50" t="s">
        <v>126</v>
      </c>
      <c r="C22" s="50">
        <v>21</v>
      </c>
      <c r="D22" s="50">
        <v>169156.74</v>
      </c>
      <c r="E22" s="50">
        <v>2225995.25</v>
      </c>
      <c r="F22" s="50">
        <v>169156.74</v>
      </c>
      <c r="G22" s="50">
        <v>2225995.25</v>
      </c>
      <c r="H22" s="50">
        <f t="shared" si="0"/>
        <v>2129505</v>
      </c>
      <c r="I22" s="50"/>
      <c r="J22" s="50">
        <f t="shared" si="1"/>
        <v>96490.25</v>
      </c>
      <c r="K22" s="50"/>
    </row>
    <row r="23" spans="1:11" x14ac:dyDescent="0.35">
      <c r="A23" s="50"/>
      <c r="B23" s="50" t="s">
        <v>127</v>
      </c>
      <c r="C23" s="50">
        <v>22</v>
      </c>
      <c r="D23" s="50">
        <v>186799.9</v>
      </c>
      <c r="E23" s="50">
        <v>2447592.6800000002</v>
      </c>
      <c r="F23" s="50">
        <v>186799.9</v>
      </c>
      <c r="G23" s="50">
        <v>2447592.6800000002</v>
      </c>
      <c r="H23" s="50">
        <f t="shared" si="0"/>
        <v>2187036</v>
      </c>
      <c r="I23" s="50"/>
      <c r="J23" s="50">
        <f t="shared" si="1"/>
        <v>260556.68000000017</v>
      </c>
      <c r="K23" s="50"/>
    </row>
    <row r="24" spans="1:11" x14ac:dyDescent="0.35">
      <c r="A24" s="50"/>
      <c r="B24" s="50" t="s">
        <v>128</v>
      </c>
      <c r="C24" s="50">
        <v>23</v>
      </c>
      <c r="D24" s="50">
        <v>198157.44</v>
      </c>
      <c r="E24" s="50">
        <v>2408059.6900000004</v>
      </c>
      <c r="F24" s="50">
        <v>198157.44</v>
      </c>
      <c r="G24" s="50">
        <v>2408059.6900000004</v>
      </c>
      <c r="H24" s="50">
        <f t="shared" si="0"/>
        <v>2244567</v>
      </c>
      <c r="I24" s="50"/>
      <c r="J24" s="50">
        <f t="shared" si="1"/>
        <v>163492.69000000041</v>
      </c>
      <c r="K24" s="50"/>
    </row>
    <row r="25" spans="1:11" x14ac:dyDescent="0.35">
      <c r="A25" s="50"/>
      <c r="B25" s="50" t="s">
        <v>129</v>
      </c>
      <c r="C25" s="50">
        <v>24</v>
      </c>
      <c r="D25" s="50">
        <v>205105.66</v>
      </c>
      <c r="E25" s="50">
        <v>2543420.1800000002</v>
      </c>
      <c r="F25" s="50">
        <v>205105.66</v>
      </c>
      <c r="G25" s="50">
        <v>2543420.1800000002</v>
      </c>
      <c r="H25" s="50">
        <f t="shared" si="0"/>
        <v>2302098</v>
      </c>
      <c r="I25" s="50"/>
      <c r="J25" s="50">
        <f t="shared" si="1"/>
        <v>241322.18000000017</v>
      </c>
      <c r="K25" s="50"/>
    </row>
    <row r="26" spans="1:11" x14ac:dyDescent="0.35">
      <c r="A26" s="52">
        <v>2020</v>
      </c>
      <c r="B26" s="50" t="s">
        <v>118</v>
      </c>
      <c r="C26" s="50">
        <v>25</v>
      </c>
      <c r="D26" s="50">
        <v>210054.83</v>
      </c>
      <c r="E26" s="50">
        <v>2689173.33</v>
      </c>
      <c r="F26" s="50">
        <v>210054.83</v>
      </c>
      <c r="G26" s="50">
        <v>2689173.33</v>
      </c>
      <c r="H26" s="50">
        <f t="shared" si="0"/>
        <v>2359629</v>
      </c>
      <c r="I26" s="50"/>
      <c r="J26" s="50">
        <f t="shared" si="1"/>
        <v>329544.33000000007</v>
      </c>
      <c r="K26" s="50"/>
    </row>
    <row r="27" spans="1:11" x14ac:dyDescent="0.35">
      <c r="A27" s="50"/>
      <c r="B27" s="50" t="s">
        <v>119</v>
      </c>
      <c r="C27" s="50">
        <v>26</v>
      </c>
      <c r="D27" s="50">
        <v>193240.94</v>
      </c>
      <c r="E27" s="50">
        <v>2538439.91</v>
      </c>
      <c r="F27" s="50">
        <v>193240.94</v>
      </c>
      <c r="G27" s="50">
        <v>2538439.91</v>
      </c>
      <c r="H27" s="50">
        <f t="shared" si="0"/>
        <v>2417160</v>
      </c>
      <c r="I27" s="50"/>
      <c r="J27" s="50">
        <f t="shared" si="1"/>
        <v>121279.91000000015</v>
      </c>
      <c r="K27" s="50"/>
    </row>
    <row r="28" spans="1:11" x14ac:dyDescent="0.35">
      <c r="A28" s="50"/>
      <c r="B28" s="50" t="s">
        <v>120</v>
      </c>
      <c r="C28" s="50">
        <v>27</v>
      </c>
      <c r="D28" s="50">
        <v>218643.78</v>
      </c>
      <c r="E28" s="50">
        <v>2835834.35</v>
      </c>
      <c r="F28" s="50">
        <v>218643.78</v>
      </c>
      <c r="G28" s="50">
        <v>2835834.35</v>
      </c>
      <c r="H28" s="50">
        <f t="shared" si="0"/>
        <v>2474691</v>
      </c>
      <c r="I28" s="50"/>
      <c r="J28" s="50">
        <f t="shared" si="1"/>
        <v>361143.35000000009</v>
      </c>
      <c r="K28" s="50"/>
    </row>
    <row r="29" spans="1:11" x14ac:dyDescent="0.35">
      <c r="A29" s="50"/>
      <c r="B29" s="50" t="s">
        <v>121</v>
      </c>
      <c r="C29" s="50">
        <v>28</v>
      </c>
      <c r="D29" s="50">
        <v>194000.97999999998</v>
      </c>
      <c r="E29" s="50">
        <v>2792200.66</v>
      </c>
      <c r="F29" s="50">
        <v>194000.97999999998</v>
      </c>
      <c r="G29" s="50">
        <v>2792200.66</v>
      </c>
      <c r="H29" s="50">
        <f t="shared" si="0"/>
        <v>2532222</v>
      </c>
      <c r="I29" s="50"/>
      <c r="J29" s="50">
        <f t="shared" si="1"/>
        <v>259978.66000000015</v>
      </c>
      <c r="K29" s="50"/>
    </row>
    <row r="30" spans="1:11" x14ac:dyDescent="0.35">
      <c r="A30" s="50"/>
      <c r="B30" s="50" t="s">
        <v>122</v>
      </c>
      <c r="C30" s="50">
        <v>29</v>
      </c>
      <c r="D30" s="50">
        <v>181947.46</v>
      </c>
      <c r="E30" s="50">
        <v>2863343.63</v>
      </c>
      <c r="F30" s="50">
        <v>181947.46</v>
      </c>
      <c r="G30" s="50">
        <v>2863343.63</v>
      </c>
      <c r="H30" s="50">
        <f t="shared" si="0"/>
        <v>2589753</v>
      </c>
      <c r="I30" s="50"/>
      <c r="J30" s="50">
        <f t="shared" si="1"/>
        <v>273590.62999999989</v>
      </c>
      <c r="K30" s="50"/>
    </row>
    <row r="31" spans="1:11" x14ac:dyDescent="0.35">
      <c r="A31" s="50"/>
      <c r="B31" s="50" t="s">
        <v>123</v>
      </c>
      <c r="C31" s="50">
        <v>30</v>
      </c>
      <c r="D31" s="50">
        <v>190166.17</v>
      </c>
      <c r="E31" s="50">
        <v>3200318.32</v>
      </c>
      <c r="F31" s="50"/>
      <c r="G31" s="50"/>
      <c r="H31" s="50">
        <f t="shared" si="0"/>
        <v>2647284</v>
      </c>
      <c r="I31" s="50"/>
      <c r="J31" s="50">
        <f t="shared" si="1"/>
        <v>553034.31999999983</v>
      </c>
      <c r="K31" s="50"/>
    </row>
    <row r="32" spans="1:11" x14ac:dyDescent="0.35">
      <c r="A32" s="50"/>
      <c r="B32" s="50" t="s">
        <v>124</v>
      </c>
      <c r="C32" s="50">
        <v>31</v>
      </c>
      <c r="D32" s="50">
        <v>185650.8</v>
      </c>
      <c r="E32" s="50">
        <v>3212120.2300000004</v>
      </c>
      <c r="F32" s="50"/>
      <c r="G32" s="50"/>
      <c r="H32" s="50">
        <f t="shared" si="0"/>
        <v>2704815</v>
      </c>
      <c r="I32" s="50"/>
      <c r="J32" s="50">
        <f t="shared" si="1"/>
        <v>507305.23000000045</v>
      </c>
      <c r="K32" s="50"/>
    </row>
    <row r="33" spans="1:11" x14ac:dyDescent="0.35">
      <c r="A33" s="50"/>
      <c r="B33" s="50" t="s">
        <v>125</v>
      </c>
      <c r="C33" s="50">
        <v>32</v>
      </c>
      <c r="D33" s="50">
        <v>155360.40000000002</v>
      </c>
      <c r="E33" s="50">
        <v>2804786.27</v>
      </c>
      <c r="F33" s="50"/>
      <c r="G33" s="50"/>
      <c r="H33" s="50">
        <f t="shared" si="0"/>
        <v>2762346</v>
      </c>
      <c r="I33" s="50"/>
      <c r="J33" s="50">
        <f t="shared" si="1"/>
        <v>42440.270000000019</v>
      </c>
      <c r="K33" s="50"/>
    </row>
    <row r="34" spans="1:11" x14ac:dyDescent="0.35">
      <c r="A34" s="50"/>
      <c r="B34" s="50" t="s">
        <v>126</v>
      </c>
      <c r="C34" s="50">
        <v>33</v>
      </c>
      <c r="D34" s="50">
        <v>172236.81000000003</v>
      </c>
      <c r="E34" s="50">
        <v>3320718.09</v>
      </c>
      <c r="F34" s="50"/>
      <c r="G34" s="50"/>
      <c r="H34" s="50">
        <f t="shared" si="0"/>
        <v>2819877</v>
      </c>
      <c r="I34" s="50"/>
      <c r="J34" s="50">
        <f t="shared" si="1"/>
        <v>500841.08999999985</v>
      </c>
      <c r="K34" s="50"/>
    </row>
    <row r="35" spans="1:11" x14ac:dyDescent="0.35">
      <c r="A35" s="50"/>
      <c r="B35" s="50" t="s">
        <v>127</v>
      </c>
      <c r="C35" s="50">
        <v>34</v>
      </c>
      <c r="D35" s="50">
        <v>174987.65</v>
      </c>
      <c r="E35" s="50">
        <v>3643926.8</v>
      </c>
      <c r="F35" s="50"/>
      <c r="G35" s="50"/>
      <c r="H35" s="50">
        <f t="shared" si="0"/>
        <v>2877408</v>
      </c>
      <c r="I35" s="50"/>
      <c r="J35" s="50">
        <f t="shared" si="1"/>
        <v>766518.79999999981</v>
      </c>
      <c r="K35" s="50"/>
    </row>
    <row r="36" spans="1:11" x14ac:dyDescent="0.35">
      <c r="A36" s="50"/>
      <c r="B36" s="50" t="s">
        <v>128</v>
      </c>
      <c r="C36" s="50">
        <v>35</v>
      </c>
      <c r="D36" s="50">
        <v>164341.84999999998</v>
      </c>
      <c r="E36" s="50">
        <v>3724576.16</v>
      </c>
      <c r="F36" s="50"/>
      <c r="G36" s="50"/>
      <c r="H36" s="50">
        <f t="shared" si="0"/>
        <v>2934939</v>
      </c>
      <c r="I36" s="50"/>
      <c r="J36" s="50">
        <f t="shared" si="1"/>
        <v>789637.16000000015</v>
      </c>
      <c r="K36" s="50"/>
    </row>
    <row r="37" spans="1:11" x14ac:dyDescent="0.35">
      <c r="A37" s="50"/>
      <c r="B37" s="50" t="s">
        <v>129</v>
      </c>
      <c r="C37" s="50">
        <v>36</v>
      </c>
      <c r="D37" s="50">
        <v>177752.7</v>
      </c>
      <c r="E37" s="50">
        <v>4185287.6</v>
      </c>
      <c r="F37" s="50"/>
      <c r="G37" s="50"/>
      <c r="H37" s="50">
        <f t="shared" si="0"/>
        <v>2992470</v>
      </c>
      <c r="I37" s="50"/>
      <c r="J37" s="50">
        <f t="shared" si="1"/>
        <v>1192817.6000000001</v>
      </c>
      <c r="K37" s="50"/>
    </row>
    <row r="38" spans="1:11" x14ac:dyDescent="0.35">
      <c r="A38" s="52">
        <v>2021</v>
      </c>
      <c r="B38" s="50" t="s">
        <v>118</v>
      </c>
      <c r="C38" s="50">
        <v>37</v>
      </c>
      <c r="D38" s="50">
        <v>168297.87999999998</v>
      </c>
      <c r="E38" s="50">
        <v>4130872.46</v>
      </c>
      <c r="F38" s="50"/>
      <c r="G38" s="50"/>
      <c r="H38" s="50">
        <f t="shared" si="0"/>
        <v>3050001</v>
      </c>
      <c r="I38" s="50"/>
      <c r="J38" s="50">
        <f t="shared" si="1"/>
        <v>1080871.46</v>
      </c>
      <c r="K38" s="50"/>
    </row>
    <row r="39" spans="1:11" x14ac:dyDescent="0.35">
      <c r="A39" s="50"/>
      <c r="B39" s="50" t="s">
        <v>119</v>
      </c>
      <c r="C39" s="50">
        <v>38</v>
      </c>
      <c r="D39" s="50">
        <v>158895.69</v>
      </c>
      <c r="E39" s="50">
        <v>4137733.3600000003</v>
      </c>
      <c r="F39" s="50"/>
      <c r="G39" s="50"/>
      <c r="H39" s="50">
        <f t="shared" si="0"/>
        <v>3107532</v>
      </c>
      <c r="I39" s="50"/>
      <c r="J39" s="50">
        <f t="shared" si="1"/>
        <v>1030201.3600000003</v>
      </c>
      <c r="K39" s="50"/>
    </row>
    <row r="40" spans="1:11" x14ac:dyDescent="0.35">
      <c r="A40" s="50"/>
      <c r="B40" s="50" t="s">
        <v>120</v>
      </c>
      <c r="C40" s="50">
        <v>39</v>
      </c>
      <c r="D40" s="50">
        <v>197031.66</v>
      </c>
      <c r="E40" s="50">
        <v>4992424.59</v>
      </c>
      <c r="F40" s="50"/>
      <c r="G40" s="50"/>
      <c r="H40" s="50">
        <f t="shared" si="0"/>
        <v>3165063</v>
      </c>
      <c r="I40" s="50"/>
      <c r="J40" s="50">
        <f t="shared" si="1"/>
        <v>1827361.5899999999</v>
      </c>
      <c r="K40" s="50"/>
    </row>
    <row r="41" spans="1:11" x14ac:dyDescent="0.35">
      <c r="A41" s="50"/>
      <c r="B41" s="50" t="s">
        <v>121</v>
      </c>
      <c r="C41" s="50">
        <v>40</v>
      </c>
      <c r="D41" s="50">
        <v>177968.41</v>
      </c>
      <c r="E41" s="50">
        <v>4763114.6500000004</v>
      </c>
      <c r="F41" s="50"/>
      <c r="G41" s="50"/>
      <c r="H41" s="50">
        <f t="shared" si="0"/>
        <v>3222594</v>
      </c>
      <c r="I41" s="50"/>
      <c r="J41" s="50">
        <f t="shared" si="1"/>
        <v>1540520.6500000004</v>
      </c>
      <c r="K41" s="50"/>
    </row>
    <row r="42" spans="1:11" x14ac:dyDescent="0.35">
      <c r="A42" s="50"/>
      <c r="B42" s="50" t="s">
        <v>122</v>
      </c>
      <c r="C42" s="50">
        <v>41</v>
      </c>
      <c r="D42" s="50">
        <v>178701.84999999998</v>
      </c>
      <c r="E42" s="50">
        <v>5020331.93</v>
      </c>
      <c r="F42" s="50"/>
      <c r="G42" s="50"/>
      <c r="H42" s="50">
        <f t="shared" si="0"/>
        <v>3280125</v>
      </c>
      <c r="I42" s="50"/>
      <c r="J42" s="50">
        <f t="shared" si="1"/>
        <v>1740206.9299999997</v>
      </c>
      <c r="K42" s="50"/>
    </row>
    <row r="43" spans="1:11" x14ac:dyDescent="0.35">
      <c r="A43" s="50"/>
      <c r="B43" s="50" t="s">
        <v>123</v>
      </c>
      <c r="C43" s="50">
        <v>42</v>
      </c>
      <c r="D43" s="50">
        <v>177679.84</v>
      </c>
      <c r="E43" s="50">
        <v>5206271.2699999996</v>
      </c>
      <c r="F43" s="50"/>
      <c r="G43" s="50"/>
      <c r="H43" s="50">
        <f t="shared" si="0"/>
        <v>3337656</v>
      </c>
      <c r="I43" s="50"/>
      <c r="J43" s="50">
        <f t="shared" si="1"/>
        <v>1868615.2699999996</v>
      </c>
      <c r="K43" s="50"/>
    </row>
    <row r="44" spans="1:11" x14ac:dyDescent="0.35">
      <c r="A44" s="50"/>
      <c r="B44" s="50" t="s">
        <v>124</v>
      </c>
      <c r="C44" s="50">
        <v>43</v>
      </c>
      <c r="D44" s="50">
        <v>168714.80000000002</v>
      </c>
      <c r="E44" s="50">
        <v>5144047.4800000004</v>
      </c>
      <c r="F44" s="50"/>
      <c r="G44" s="50"/>
      <c r="H44" s="50">
        <f t="shared" si="0"/>
        <v>3395187</v>
      </c>
      <c r="I44" s="50"/>
      <c r="J44" s="50">
        <f t="shared" si="1"/>
        <v>1748860.4800000004</v>
      </c>
      <c r="K44" s="50"/>
    </row>
    <row r="45" spans="1:11" x14ac:dyDescent="0.35">
      <c r="A45" s="50"/>
      <c r="B45" s="50" t="s">
        <v>125</v>
      </c>
      <c r="C45" s="50">
        <v>44</v>
      </c>
      <c r="D45" s="50">
        <v>146386.33000000002</v>
      </c>
      <c r="E45" s="50">
        <v>4568963.47</v>
      </c>
      <c r="F45" s="50"/>
      <c r="G45" s="50"/>
      <c r="H45" s="50">
        <f t="shared" si="0"/>
        <v>3452718</v>
      </c>
      <c r="I45" s="50"/>
      <c r="J45" s="50">
        <f t="shared" si="1"/>
        <v>1116245.4699999997</v>
      </c>
      <c r="K45" s="50"/>
    </row>
    <row r="46" spans="1:11" x14ac:dyDescent="0.35">
      <c r="A46" s="50"/>
      <c r="B46" s="50" t="s">
        <v>126</v>
      </c>
      <c r="C46" s="50">
        <v>45</v>
      </c>
      <c r="D46" s="50">
        <v>159759.17000000001</v>
      </c>
      <c r="E46" s="50">
        <v>5343141.04</v>
      </c>
      <c r="F46" s="50"/>
      <c r="G46" s="50"/>
      <c r="H46" s="50">
        <f t="shared" si="0"/>
        <v>3510249</v>
      </c>
      <c r="I46" s="50"/>
      <c r="J46" s="50">
        <f t="shared" si="1"/>
        <v>1832892.04</v>
      </c>
      <c r="K46" s="50"/>
    </row>
    <row r="47" spans="1:11" x14ac:dyDescent="0.35">
      <c r="A47" s="50"/>
      <c r="B47" s="50" t="s">
        <v>127</v>
      </c>
      <c r="C47" s="50">
        <v>46</v>
      </c>
      <c r="D47" s="50">
        <v>165828.35</v>
      </c>
      <c r="E47" s="50">
        <v>5539360.0199999996</v>
      </c>
      <c r="F47" s="50"/>
      <c r="G47" s="50"/>
      <c r="H47" s="50">
        <f t="shared" si="0"/>
        <v>3567780</v>
      </c>
      <c r="I47" s="50"/>
      <c r="J47" s="50">
        <f t="shared" si="1"/>
        <v>1971580.0199999996</v>
      </c>
      <c r="K47" s="50"/>
    </row>
    <row r="48" spans="1:11" x14ac:dyDescent="0.35">
      <c r="A48" s="50"/>
      <c r="B48" s="50" t="s">
        <v>128</v>
      </c>
      <c r="C48" s="50">
        <v>47</v>
      </c>
      <c r="D48" s="50">
        <v>171151.53</v>
      </c>
      <c r="E48" s="50">
        <v>5722909.6600000001</v>
      </c>
      <c r="F48" s="50"/>
      <c r="G48" s="50"/>
      <c r="H48" s="50">
        <f t="shared" si="0"/>
        <v>3625311</v>
      </c>
      <c r="I48" s="50"/>
      <c r="J48" s="50">
        <f t="shared" si="1"/>
        <v>2097598.66</v>
      </c>
      <c r="K48" s="50"/>
    </row>
    <row r="49" spans="1:11" x14ac:dyDescent="0.35">
      <c r="A49" s="50"/>
      <c r="B49" s="50" t="s">
        <v>129</v>
      </c>
      <c r="C49" s="50">
        <v>48</v>
      </c>
      <c r="D49" s="50">
        <v>177523.18999999997</v>
      </c>
      <c r="E49" s="50">
        <v>5782799.8100000005</v>
      </c>
      <c r="F49" s="50"/>
      <c r="G49" s="50"/>
      <c r="H49" s="50">
        <f t="shared" si="0"/>
        <v>3682842</v>
      </c>
      <c r="I49" s="50"/>
      <c r="J49" s="50">
        <f t="shared" si="1"/>
        <v>2099957.8100000005</v>
      </c>
      <c r="K49" s="50">
        <f t="shared" ref="K49:K61" si="2">E49-E$48</f>
        <v>59890.150000000373</v>
      </c>
    </row>
    <row r="50" spans="1:11" x14ac:dyDescent="0.35">
      <c r="A50" s="52">
        <v>2022</v>
      </c>
      <c r="B50" s="50" t="s">
        <v>118</v>
      </c>
      <c r="C50" s="50">
        <v>49</v>
      </c>
      <c r="D50" s="50">
        <v>168253.35</v>
      </c>
      <c r="E50" s="50">
        <v>5829178.7000000002</v>
      </c>
      <c r="F50" s="50"/>
      <c r="G50" s="50"/>
      <c r="H50" s="50">
        <f t="shared" si="0"/>
        <v>3740373</v>
      </c>
      <c r="I50" s="50"/>
      <c r="J50" s="50">
        <f t="shared" si="1"/>
        <v>2088805.7000000002</v>
      </c>
      <c r="K50" s="50">
        <f t="shared" si="2"/>
        <v>106269.04000000004</v>
      </c>
    </row>
    <row r="51" spans="1:11" x14ac:dyDescent="0.35">
      <c r="A51" s="50"/>
      <c r="B51" s="50" t="s">
        <v>119</v>
      </c>
      <c r="C51" s="50">
        <v>50</v>
      </c>
      <c r="D51" s="50">
        <v>154521.12000000002</v>
      </c>
      <c r="E51" s="50">
        <v>5282833.5999999996</v>
      </c>
      <c r="F51" s="50"/>
      <c r="G51" s="50"/>
      <c r="H51" s="50">
        <f t="shared" si="0"/>
        <v>3797904</v>
      </c>
      <c r="I51" s="50"/>
      <c r="J51" s="50">
        <f t="shared" si="1"/>
        <v>1484929.5999999996</v>
      </c>
      <c r="K51" s="50">
        <f t="shared" si="2"/>
        <v>-440076.06000000052</v>
      </c>
    </row>
    <row r="52" spans="1:11" x14ac:dyDescent="0.35">
      <c r="A52" s="50"/>
      <c r="B52" s="50" t="s">
        <v>120</v>
      </c>
      <c r="C52" s="50">
        <v>51</v>
      </c>
      <c r="D52" s="50">
        <v>177579.03999999998</v>
      </c>
      <c r="E52" s="50">
        <v>6251895.3000000007</v>
      </c>
      <c r="F52" s="50"/>
      <c r="G52" s="50"/>
      <c r="H52" s="50">
        <f t="shared" si="0"/>
        <v>3855435</v>
      </c>
      <c r="I52" s="50"/>
      <c r="J52" s="50">
        <f t="shared" si="1"/>
        <v>2396460.3000000007</v>
      </c>
      <c r="K52" s="50">
        <f t="shared" si="2"/>
        <v>528985.6400000006</v>
      </c>
    </row>
    <row r="53" spans="1:11" x14ac:dyDescent="0.35">
      <c r="A53" s="50"/>
      <c r="B53" s="50" t="s">
        <v>121</v>
      </c>
      <c r="C53" s="50">
        <v>52</v>
      </c>
      <c r="D53" s="50">
        <v>161265.69</v>
      </c>
      <c r="E53" s="50">
        <v>5789359.8099999996</v>
      </c>
      <c r="F53" s="50"/>
      <c r="G53" s="50"/>
      <c r="H53" s="50">
        <f t="shared" si="0"/>
        <v>3912966</v>
      </c>
      <c r="I53" s="50"/>
      <c r="J53" s="50">
        <f t="shared" si="1"/>
        <v>1876393.8099999996</v>
      </c>
      <c r="K53" s="50">
        <f t="shared" si="2"/>
        <v>66450.149999999441</v>
      </c>
    </row>
    <row r="54" spans="1:11" x14ac:dyDescent="0.35">
      <c r="A54" s="50"/>
      <c r="B54" s="50" t="s">
        <v>122</v>
      </c>
      <c r="C54" s="50">
        <v>53</v>
      </c>
      <c r="D54" s="50">
        <v>165938.57</v>
      </c>
      <c r="E54" s="50">
        <v>5970423.6699999999</v>
      </c>
      <c r="F54" s="50"/>
      <c r="G54" s="50"/>
      <c r="H54" s="50">
        <f t="shared" si="0"/>
        <v>3970497</v>
      </c>
      <c r="I54" s="50"/>
      <c r="J54" s="50">
        <f t="shared" si="1"/>
        <v>1999926.67</v>
      </c>
      <c r="K54" s="50">
        <f t="shared" si="2"/>
        <v>247514.00999999978</v>
      </c>
    </row>
    <row r="55" spans="1:11" x14ac:dyDescent="0.35">
      <c r="A55" s="50"/>
      <c r="B55" s="50" t="s">
        <v>123</v>
      </c>
      <c r="C55" s="50">
        <v>54</v>
      </c>
      <c r="D55" s="50">
        <v>165626.06</v>
      </c>
      <c r="E55" s="50">
        <v>5948212.3499999996</v>
      </c>
      <c r="F55" s="50"/>
      <c r="G55" s="50"/>
      <c r="H55" s="50">
        <f t="shared" si="0"/>
        <v>4028028</v>
      </c>
      <c r="I55" s="50"/>
      <c r="J55" s="50">
        <f t="shared" si="1"/>
        <v>1920184.3499999996</v>
      </c>
      <c r="K55" s="50">
        <f t="shared" si="2"/>
        <v>225302.68999999948</v>
      </c>
    </row>
    <row r="56" spans="1:11" x14ac:dyDescent="0.35">
      <c r="A56" s="50"/>
      <c r="B56" s="50" t="s">
        <v>124</v>
      </c>
      <c r="C56" s="50">
        <v>55</v>
      </c>
      <c r="D56" s="50">
        <v>152760.76999999999</v>
      </c>
      <c r="E56" s="50">
        <v>5509423.5600000005</v>
      </c>
      <c r="F56" s="50"/>
      <c r="G56" s="50"/>
      <c r="H56" s="50">
        <f t="shared" si="0"/>
        <v>4085559</v>
      </c>
      <c r="I56" s="50"/>
      <c r="J56" s="50">
        <f t="shared" si="1"/>
        <v>1423864.5600000005</v>
      </c>
      <c r="K56" s="50">
        <f t="shared" si="2"/>
        <v>-213486.09999999963</v>
      </c>
    </row>
    <row r="57" spans="1:11" x14ac:dyDescent="0.35">
      <c r="A57" s="50"/>
      <c r="B57" s="50" t="s">
        <v>125</v>
      </c>
      <c r="C57" s="50">
        <v>56</v>
      </c>
      <c r="D57" s="50">
        <v>141667.9</v>
      </c>
      <c r="E57" s="50">
        <v>4684079.87</v>
      </c>
      <c r="F57" s="50"/>
      <c r="G57" s="50"/>
      <c r="H57" s="50">
        <f t="shared" si="0"/>
        <v>4143090</v>
      </c>
      <c r="I57" s="50"/>
      <c r="J57" s="50">
        <f t="shared" si="1"/>
        <v>540989.87000000011</v>
      </c>
      <c r="K57" s="50">
        <f t="shared" si="2"/>
        <v>-1038829.79</v>
      </c>
    </row>
    <row r="58" spans="1:11" x14ac:dyDescent="0.35">
      <c r="A58" s="50"/>
      <c r="B58" s="50" t="s">
        <v>126</v>
      </c>
      <c r="C58" s="50">
        <v>57</v>
      </c>
      <c r="D58" s="50">
        <v>154907.07</v>
      </c>
      <c r="E58" s="50">
        <v>5316595.5</v>
      </c>
      <c r="F58" s="50"/>
      <c r="G58" s="50"/>
      <c r="H58" s="50">
        <f t="shared" si="0"/>
        <v>4200621</v>
      </c>
      <c r="I58" s="50"/>
      <c r="J58" s="50">
        <f t="shared" si="1"/>
        <v>1115974.5</v>
      </c>
      <c r="K58" s="50">
        <f t="shared" si="2"/>
        <v>-406314.16000000015</v>
      </c>
    </row>
    <row r="59" spans="1:11" x14ac:dyDescent="0.35">
      <c r="A59" s="50"/>
      <c r="B59" s="50" t="s">
        <v>127</v>
      </c>
      <c r="C59" s="50">
        <v>58</v>
      </c>
      <c r="D59" s="50">
        <v>160876.57</v>
      </c>
      <c r="E59" s="50">
        <v>5582256.0500000007</v>
      </c>
      <c r="F59" s="50"/>
      <c r="G59" s="50"/>
      <c r="H59" s="50">
        <f t="shared" si="0"/>
        <v>4258152</v>
      </c>
      <c r="I59" s="50"/>
      <c r="J59" s="50">
        <f t="shared" si="1"/>
        <v>1324104.0500000007</v>
      </c>
      <c r="K59" s="50">
        <f t="shared" si="2"/>
        <v>-140653.6099999994</v>
      </c>
    </row>
    <row r="60" spans="1:11" x14ac:dyDescent="0.35">
      <c r="A60" s="50"/>
      <c r="B60" s="50" t="s">
        <v>128</v>
      </c>
      <c r="C60" s="50">
        <v>59</v>
      </c>
      <c r="D60" s="50">
        <v>161008.5</v>
      </c>
      <c r="E60" s="50">
        <v>5632447.2800000003</v>
      </c>
      <c r="F60" s="50"/>
      <c r="G60" s="50"/>
      <c r="H60" s="50">
        <f t="shared" si="0"/>
        <v>4315683</v>
      </c>
      <c r="I60" s="50"/>
      <c r="J60" s="50">
        <f t="shared" si="1"/>
        <v>1316764.2800000003</v>
      </c>
      <c r="K60" s="50">
        <f t="shared" si="2"/>
        <v>-90462.379999999888</v>
      </c>
    </row>
    <row r="61" spans="1:11" x14ac:dyDescent="0.35">
      <c r="A61" s="50"/>
      <c r="B61" s="50" t="s">
        <v>129</v>
      </c>
      <c r="C61" s="50">
        <v>60</v>
      </c>
      <c r="D61" s="50">
        <v>163149.75999999998</v>
      </c>
      <c r="E61" s="50">
        <v>5763927.1099999994</v>
      </c>
      <c r="F61" s="50"/>
      <c r="G61" s="50"/>
      <c r="H61" s="50">
        <f t="shared" si="0"/>
        <v>4373214</v>
      </c>
      <c r="I61" s="50"/>
      <c r="J61" s="50">
        <f t="shared" si="1"/>
        <v>1390713.1099999994</v>
      </c>
      <c r="K61" s="50">
        <f t="shared" si="2"/>
        <v>41017.449999999255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16" workbookViewId="0">
      <selection activeCell="F20" sqref="F20"/>
    </sheetView>
  </sheetViews>
  <sheetFormatPr baseColWidth="10" defaultRowHeight="14.5" x14ac:dyDescent="0.35"/>
  <cols>
    <col min="1" max="1" width="28.26953125" customWidth="1"/>
    <col min="2" max="2" width="15.7265625" customWidth="1"/>
    <col min="3" max="3" width="19.81640625" customWidth="1"/>
    <col min="4" max="4" width="13.1796875" customWidth="1"/>
    <col min="5" max="5" width="14.453125" customWidth="1"/>
    <col min="6" max="6" width="13.54296875" customWidth="1"/>
  </cols>
  <sheetData>
    <row r="1" spans="1:6" x14ac:dyDescent="0.35">
      <c r="A1" s="54" t="s">
        <v>131</v>
      </c>
      <c r="B1" s="55" t="s">
        <v>132</v>
      </c>
      <c r="C1" s="55" t="s">
        <v>133</v>
      </c>
      <c r="D1" s="55" t="s">
        <v>134</v>
      </c>
      <c r="E1" s="55" t="s">
        <v>135</v>
      </c>
      <c r="F1" s="55" t="s">
        <v>136</v>
      </c>
    </row>
    <row r="2" spans="1:6" x14ac:dyDescent="0.35">
      <c r="A2" s="56" t="s">
        <v>114</v>
      </c>
      <c r="B2" s="57">
        <v>1814228.2577499999</v>
      </c>
      <c r="C2" s="57">
        <v>1778110.312167</v>
      </c>
      <c r="D2" s="57">
        <v>1804399.745082</v>
      </c>
      <c r="E2" s="57">
        <v>1670779.2933710001</v>
      </c>
      <c r="F2" s="57">
        <v>1569727.0050649999</v>
      </c>
    </row>
    <row r="3" spans="1:6" x14ac:dyDescent="0.35">
      <c r="A3" s="58" t="s">
        <v>137</v>
      </c>
      <c r="B3" s="59">
        <v>30616.831765999996</v>
      </c>
      <c r="C3" s="59">
        <v>28153.018467999998</v>
      </c>
      <c r="D3" s="59">
        <v>20886.696886000002</v>
      </c>
      <c r="E3" s="59">
        <v>19187.694275000002</v>
      </c>
      <c r="F3" s="59">
        <v>21523.290768999999</v>
      </c>
    </row>
    <row r="4" spans="1:6" x14ac:dyDescent="0.35">
      <c r="A4" s="56" t="s">
        <v>138</v>
      </c>
      <c r="B4" s="57">
        <v>34480961.438096009</v>
      </c>
      <c r="C4" s="57">
        <v>35400149.434544004</v>
      </c>
      <c r="D4" s="57">
        <v>36501562.465916</v>
      </c>
      <c r="E4" s="57">
        <v>33814539.959631003</v>
      </c>
      <c r="F4" s="57">
        <v>32058301.418845002</v>
      </c>
    </row>
    <row r="5" spans="1:6" x14ac:dyDescent="0.35">
      <c r="A5" s="58" t="s">
        <v>139</v>
      </c>
      <c r="B5" s="59">
        <v>12700899.884353003</v>
      </c>
      <c r="C5" s="59">
        <v>12452333.498808</v>
      </c>
      <c r="D5" s="59">
        <v>11916125.701479999</v>
      </c>
      <c r="E5" s="59">
        <v>11792008.806948999</v>
      </c>
      <c r="F5" s="59">
        <v>11650452.48835</v>
      </c>
    </row>
    <row r="6" spans="1:6" x14ac:dyDescent="0.35">
      <c r="A6" s="56" t="s">
        <v>139</v>
      </c>
      <c r="B6" s="57">
        <v>4803351.4206020003</v>
      </c>
      <c r="C6" s="57">
        <v>5140802.729948001</v>
      </c>
      <c r="D6" s="57">
        <v>5669516.4193329997</v>
      </c>
      <c r="E6" s="57">
        <v>6539213.2272839993</v>
      </c>
      <c r="F6" s="57">
        <v>6530186.7671539988</v>
      </c>
    </row>
    <row r="7" spans="1:6" x14ac:dyDescent="0.35">
      <c r="A7" s="58" t="s">
        <v>115</v>
      </c>
      <c r="B7" s="59">
        <v>17888354.070024002</v>
      </c>
      <c r="C7" s="59">
        <v>23748272.378161997</v>
      </c>
      <c r="D7" s="59">
        <v>34252303.450361997</v>
      </c>
      <c r="E7" s="59">
        <v>54424372.320222996</v>
      </c>
      <c r="F7" s="59">
        <v>60786569.263358995</v>
      </c>
    </row>
    <row r="8" spans="1:6" x14ac:dyDescent="0.35">
      <c r="A8" s="50"/>
      <c r="B8" s="50"/>
      <c r="C8" s="50"/>
      <c r="D8" s="50"/>
      <c r="E8" s="50"/>
      <c r="F8" s="50"/>
    </row>
    <row r="9" spans="1:6" x14ac:dyDescent="0.35">
      <c r="A9" s="50"/>
      <c r="B9" s="50"/>
      <c r="C9" s="50"/>
      <c r="D9" s="50"/>
      <c r="E9" s="50"/>
      <c r="F9" s="50"/>
    </row>
    <row r="10" spans="1:6" x14ac:dyDescent="0.35">
      <c r="A10" s="60" t="s">
        <v>140</v>
      </c>
      <c r="B10" s="60" t="s">
        <v>141</v>
      </c>
      <c r="C10" s="60" t="s">
        <v>142</v>
      </c>
      <c r="D10" s="60" t="s">
        <v>143</v>
      </c>
      <c r="E10" s="60" t="s">
        <v>144</v>
      </c>
      <c r="F10" s="60" t="s">
        <v>145</v>
      </c>
    </row>
    <row r="11" spans="1:6" x14ac:dyDescent="0.35">
      <c r="A11" s="61" t="s">
        <v>115</v>
      </c>
      <c r="B11" s="62">
        <v>17888354.070024002</v>
      </c>
      <c r="C11" s="62">
        <v>23748272.378161997</v>
      </c>
      <c r="D11" s="62">
        <v>34252303.450361997</v>
      </c>
      <c r="E11" s="62">
        <v>54424372.320222996</v>
      </c>
      <c r="F11" s="62">
        <v>60786569.263358995</v>
      </c>
    </row>
    <row r="12" spans="1:6" x14ac:dyDescent="0.35">
      <c r="A12" s="61" t="s">
        <v>139</v>
      </c>
      <c r="B12" s="62">
        <v>17504251.304955002</v>
      </c>
      <c r="C12" s="62">
        <v>17593136.228756003</v>
      </c>
      <c r="D12" s="62">
        <v>17585642.120812997</v>
      </c>
      <c r="E12" s="62">
        <v>18331222.034232996</v>
      </c>
      <c r="F12" s="62">
        <v>18180639.255503997</v>
      </c>
    </row>
    <row r="13" spans="1:6" x14ac:dyDescent="0.35">
      <c r="A13" s="61" t="s">
        <v>114</v>
      </c>
      <c r="B13" s="62">
        <v>1814228.2577499999</v>
      </c>
      <c r="C13" s="62">
        <v>1778110.312167</v>
      </c>
      <c r="D13" s="62">
        <v>1804399.745082</v>
      </c>
      <c r="E13" s="62">
        <v>1670779.2933710001</v>
      </c>
      <c r="F13" s="62">
        <v>1569727.0050649999</v>
      </c>
    </row>
    <row r="14" spans="1:6" x14ac:dyDescent="0.35">
      <c r="A14" s="61" t="s">
        <v>138</v>
      </c>
      <c r="B14" s="62">
        <v>34480961.438096009</v>
      </c>
      <c r="C14" s="62">
        <v>35400149.434544004</v>
      </c>
      <c r="D14" s="62">
        <v>36501562.465916</v>
      </c>
      <c r="E14" s="62">
        <v>33814539.959631003</v>
      </c>
      <c r="F14" s="62">
        <v>32058301.418845002</v>
      </c>
    </row>
    <row r="15" spans="1:6" x14ac:dyDescent="0.35">
      <c r="A15" s="61" t="s">
        <v>146</v>
      </c>
      <c r="B15" s="62">
        <f>SUM(B11:B14)</f>
        <v>71687795.070825011</v>
      </c>
      <c r="C15" s="62">
        <f>SUM(C11:C14)</f>
        <v>78519668.353628993</v>
      </c>
      <c r="D15" s="62">
        <f>SUM(D11:D14)</f>
        <v>90143907.782172993</v>
      </c>
      <c r="E15" s="62">
        <f>SUM(E11:E14)</f>
        <v>108240913.607458</v>
      </c>
      <c r="F15" s="62">
        <f>SUM(F11:F14)</f>
        <v>112595236.94277298</v>
      </c>
    </row>
    <row r="18" spans="1:5" x14ac:dyDescent="0.35">
      <c r="A18" s="50"/>
      <c r="B18" s="63" t="s">
        <v>114</v>
      </c>
      <c r="C18" s="63" t="s">
        <v>139</v>
      </c>
      <c r="D18" s="63" t="s">
        <v>138</v>
      </c>
      <c r="E18" s="63" t="s">
        <v>115</v>
      </c>
    </row>
    <row r="19" spans="1:5" x14ac:dyDescent="0.35">
      <c r="A19" s="50">
        <v>2018</v>
      </c>
      <c r="B19" s="64">
        <v>2.5307351913357166E-2</v>
      </c>
      <c r="C19" s="64">
        <v>0.24417338108476372</v>
      </c>
      <c r="D19" s="64">
        <v>0.48098789206768094</v>
      </c>
      <c r="E19" s="64">
        <v>0.24953137493419822</v>
      </c>
    </row>
    <row r="20" spans="1:5" x14ac:dyDescent="0.35">
      <c r="A20" s="50">
        <v>2019</v>
      </c>
      <c r="B20" s="64">
        <v>2.2645412919460199E-2</v>
      </c>
      <c r="C20" s="64">
        <v>0.22406024627513457</v>
      </c>
      <c r="D20" s="64">
        <v>0.45084435755780794</v>
      </c>
      <c r="E20" s="64">
        <v>0.30244998324759748</v>
      </c>
    </row>
    <row r="21" spans="1:5" x14ac:dyDescent="0.35">
      <c r="A21" s="50">
        <v>2020</v>
      </c>
      <c r="B21" s="64">
        <v>2.0016879559317718E-2</v>
      </c>
      <c r="C21" s="64">
        <v>0.19508408891377974</v>
      </c>
      <c r="D21" s="64">
        <v>0.40492545047103684</v>
      </c>
      <c r="E21" s="64">
        <v>0.37997358105586576</v>
      </c>
    </row>
    <row r="22" spans="1:5" x14ac:dyDescent="0.35">
      <c r="A22" s="50">
        <v>2021</v>
      </c>
      <c r="B22" s="64">
        <v>1.5435746407593888E-2</v>
      </c>
      <c r="C22" s="64">
        <v>0.16935575858785012</v>
      </c>
      <c r="D22" s="64">
        <v>0.31240072568364868</v>
      </c>
      <c r="E22" s="64">
        <v>0.50280776932090732</v>
      </c>
    </row>
    <row r="23" spans="1:5" x14ac:dyDescent="0.35">
      <c r="A23" s="50">
        <v>2022</v>
      </c>
      <c r="B23" s="64">
        <v>1.3941326895229329E-2</v>
      </c>
      <c r="C23" s="64">
        <v>0.1614689905998811</v>
      </c>
      <c r="D23" s="64">
        <v>0.28472164799598737</v>
      </c>
      <c r="E23" s="64">
        <v>0.53986803450890231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H12" sqref="H12"/>
    </sheetView>
  </sheetViews>
  <sheetFormatPr baseColWidth="10" defaultRowHeight="14.5" x14ac:dyDescent="0.35"/>
  <cols>
    <col min="1" max="1" width="46.1796875" customWidth="1"/>
    <col min="2" max="2" width="17.7265625" customWidth="1"/>
    <col min="3" max="3" width="20" customWidth="1"/>
    <col min="4" max="4" width="17.26953125" customWidth="1"/>
    <col min="5" max="5" width="19.81640625" customWidth="1"/>
    <col min="6" max="6" width="18.26953125" customWidth="1"/>
  </cols>
  <sheetData>
    <row r="1" spans="1:6" x14ac:dyDescent="0.35">
      <c r="A1" s="60" t="s">
        <v>147</v>
      </c>
      <c r="B1" s="60" t="s">
        <v>141</v>
      </c>
      <c r="C1" s="60" t="s">
        <v>142</v>
      </c>
      <c r="D1" s="60" t="s">
        <v>143</v>
      </c>
      <c r="E1" s="60" t="s">
        <v>144</v>
      </c>
      <c r="F1" s="60" t="s">
        <v>145</v>
      </c>
    </row>
    <row r="2" spans="1:6" x14ac:dyDescent="0.35">
      <c r="A2" s="62" t="s">
        <v>148</v>
      </c>
      <c r="B2" s="62">
        <v>20642513.274915002</v>
      </c>
      <c r="C2" s="62">
        <v>25630126.307618998</v>
      </c>
      <c r="D2" s="62">
        <v>31298659.841275997</v>
      </c>
      <c r="E2" s="62">
        <v>40694606.080017999</v>
      </c>
      <c r="F2" s="62">
        <v>47653256.304121993</v>
      </c>
    </row>
    <row r="3" spans="1:6" x14ac:dyDescent="0.35">
      <c r="A3" s="62" t="s">
        <v>149</v>
      </c>
      <c r="B3" s="62">
        <v>3251484.1997910002</v>
      </c>
      <c r="C3" s="62">
        <v>3178469.1729520001</v>
      </c>
      <c r="D3" s="62">
        <v>3150783.6166719999</v>
      </c>
      <c r="E3" s="62">
        <v>3203598.4440590004</v>
      </c>
      <c r="F3" s="62">
        <v>3201188.8474719999</v>
      </c>
    </row>
    <row r="4" spans="1:6" x14ac:dyDescent="0.35">
      <c r="A4" s="62" t="s">
        <v>150</v>
      </c>
      <c r="B4" s="62">
        <v>1424822.611693</v>
      </c>
      <c r="C4" s="62">
        <v>1262397.623814</v>
      </c>
      <c r="D4" s="62">
        <v>1138288.9510099997</v>
      </c>
      <c r="E4" s="62">
        <v>1053156.8391190001</v>
      </c>
      <c r="F4" s="62">
        <v>931661.69836999907</v>
      </c>
    </row>
    <row r="5" spans="1:6" x14ac:dyDescent="0.35">
      <c r="A5" s="62" t="s">
        <v>151</v>
      </c>
      <c r="B5" s="62">
        <v>52557430.98003199</v>
      </c>
      <c r="C5" s="62">
        <v>53921654.362217009</v>
      </c>
      <c r="D5" s="62">
        <v>53784067.706855983</v>
      </c>
      <c r="E5" s="62">
        <v>58091884.432273984</v>
      </c>
      <c r="F5" s="62">
        <v>59376792.561448</v>
      </c>
    </row>
    <row r="6" spans="1:6" x14ac:dyDescent="0.35">
      <c r="A6" s="62" t="s">
        <v>152</v>
      </c>
      <c r="B6" s="62">
        <v>54076.912683000002</v>
      </c>
      <c r="C6" s="62">
        <v>43646.138061000005</v>
      </c>
      <c r="D6" s="62">
        <v>35108.748421999997</v>
      </c>
      <c r="E6" s="62">
        <v>33896.270077000001</v>
      </c>
      <c r="F6" s="62">
        <v>30810.994062999998</v>
      </c>
    </row>
    <row r="7" spans="1:6" x14ac:dyDescent="0.35">
      <c r="A7" s="62" t="s">
        <v>153</v>
      </c>
      <c r="B7" s="62">
        <v>19734689.473561998</v>
      </c>
      <c r="C7" s="62">
        <v>20370502.709932998</v>
      </c>
      <c r="D7" s="62">
        <v>20244659.472743999</v>
      </c>
      <c r="E7" s="62">
        <v>21700160.784361999</v>
      </c>
      <c r="F7" s="62">
        <v>21521906.945421014</v>
      </c>
    </row>
    <row r="8" spans="1:6" x14ac:dyDescent="0.35">
      <c r="A8" s="62" t="s">
        <v>154</v>
      </c>
      <c r="B8" s="62">
        <v>9277422.200577002</v>
      </c>
      <c r="C8" s="62">
        <v>12055569.811881011</v>
      </c>
      <c r="D8" s="62">
        <v>14866171.026770001</v>
      </c>
      <c r="E8" s="62">
        <v>19881312.163877003</v>
      </c>
      <c r="F8" s="62">
        <v>29551478.329410002</v>
      </c>
    </row>
    <row r="9" spans="1:6" x14ac:dyDescent="0.35">
      <c r="A9" s="62" t="s">
        <v>155</v>
      </c>
      <c r="B9" s="62">
        <v>954732.28274699999</v>
      </c>
      <c r="C9" s="62">
        <v>789012.65416799905</v>
      </c>
      <c r="D9" s="62">
        <v>654793.61003700003</v>
      </c>
      <c r="E9" s="62">
        <v>553914.7139470001</v>
      </c>
      <c r="F9" s="62">
        <v>459900.49963199999</v>
      </c>
    </row>
    <row r="10" spans="1:6" x14ac:dyDescent="0.35">
      <c r="A10" s="62" t="s">
        <v>156</v>
      </c>
      <c r="B10" s="62">
        <v>5017415.1630140003</v>
      </c>
      <c r="C10" s="62">
        <v>4174930.2075180002</v>
      </c>
      <c r="D10" s="62">
        <v>3436828.3821180002</v>
      </c>
      <c r="E10" s="62">
        <v>2809081.4344239999</v>
      </c>
      <c r="F10" s="62">
        <v>2251150.3115239996</v>
      </c>
    </row>
    <row r="11" spans="1:6" x14ac:dyDescent="0.35">
      <c r="A11" s="62" t="s">
        <v>157</v>
      </c>
      <c r="B11" s="62">
        <v>32593211.037829004</v>
      </c>
      <c r="C11" s="62">
        <v>33387883.439040001</v>
      </c>
      <c r="D11" s="62">
        <v>33050310.985016998</v>
      </c>
      <c r="E11" s="62">
        <v>33784148.581903003</v>
      </c>
      <c r="F11" s="62">
        <v>34182536.729506001</v>
      </c>
    </row>
    <row r="12" spans="1:6" x14ac:dyDescent="0.35">
      <c r="A12" s="62" t="s">
        <v>158</v>
      </c>
      <c r="B12" s="62">
        <v>10037636.694147</v>
      </c>
      <c r="C12" s="62">
        <v>10335778.406128002</v>
      </c>
      <c r="D12" s="62">
        <v>10824397.940171</v>
      </c>
      <c r="E12" s="62">
        <v>11140196.145099999</v>
      </c>
      <c r="F12" s="62">
        <v>11636595.670646999</v>
      </c>
    </row>
    <row r="13" spans="1:6" x14ac:dyDescent="0.35">
      <c r="A13" s="62" t="s">
        <v>159</v>
      </c>
      <c r="B13" s="62">
        <v>1097637.1797849999</v>
      </c>
      <c r="C13" s="62">
        <v>1045563.3355029991</v>
      </c>
      <c r="D13" s="62">
        <v>1000829.3304900001</v>
      </c>
      <c r="E13" s="62">
        <v>1004395.4241329998</v>
      </c>
      <c r="F13" s="62">
        <v>961278.13471800089</v>
      </c>
    </row>
    <row r="14" spans="1:6" x14ac:dyDescent="0.35">
      <c r="A14" s="62" t="s">
        <v>160</v>
      </c>
      <c r="B14" s="62">
        <v>162154.04482900002</v>
      </c>
      <c r="C14" s="62">
        <v>153400.10509299999</v>
      </c>
      <c r="D14" s="62">
        <v>152905.603538</v>
      </c>
      <c r="E14" s="62">
        <v>167509.381004</v>
      </c>
      <c r="F14" s="62">
        <v>187660.99069199999</v>
      </c>
    </row>
    <row r="15" spans="1:6" x14ac:dyDescent="0.35">
      <c r="A15" s="50"/>
      <c r="B15" s="50"/>
      <c r="C15" s="50"/>
      <c r="D15" s="50"/>
      <c r="E15" s="50"/>
      <c r="F15" s="50"/>
    </row>
    <row r="16" spans="1:6" x14ac:dyDescent="0.35">
      <c r="A16" s="50"/>
      <c r="B16" s="50"/>
      <c r="C16" s="50"/>
      <c r="D16" s="50"/>
      <c r="E16" s="50"/>
      <c r="F16" s="50"/>
    </row>
    <row r="17" spans="1:6" x14ac:dyDescent="0.35">
      <c r="A17" s="50"/>
      <c r="B17" s="50"/>
      <c r="C17" s="50"/>
      <c r="D17" s="50"/>
      <c r="E17" s="50"/>
      <c r="F17" s="50"/>
    </row>
    <row r="18" spans="1:6" x14ac:dyDescent="0.35">
      <c r="A18" s="50"/>
      <c r="B18" s="50"/>
      <c r="C18" s="50"/>
      <c r="D18" s="50"/>
      <c r="E18" s="50"/>
      <c r="F18" s="50"/>
    </row>
    <row r="19" spans="1:6" x14ac:dyDescent="0.35">
      <c r="A19" s="50"/>
      <c r="B19" s="50"/>
      <c r="C19" s="50"/>
      <c r="D19" s="50"/>
      <c r="E19" s="50"/>
      <c r="F19" s="50"/>
    </row>
    <row r="20" spans="1:6" x14ac:dyDescent="0.35">
      <c r="A20" s="50"/>
      <c r="B20" s="50"/>
      <c r="C20" s="50"/>
      <c r="D20" s="50"/>
      <c r="E20" s="50"/>
      <c r="F20" s="50"/>
    </row>
    <row r="21" spans="1:6" x14ac:dyDescent="0.35">
      <c r="A21" s="50"/>
      <c r="B21" s="50"/>
      <c r="C21" s="50"/>
      <c r="D21" s="50"/>
      <c r="E21" s="50"/>
      <c r="F21" s="50"/>
    </row>
    <row r="22" spans="1:6" x14ac:dyDescent="0.35">
      <c r="A22" s="60" t="s">
        <v>147</v>
      </c>
      <c r="B22" s="60">
        <v>2018</v>
      </c>
      <c r="C22" s="60">
        <v>2019</v>
      </c>
      <c r="D22" s="60">
        <v>2020</v>
      </c>
      <c r="E22" s="60">
        <v>2021</v>
      </c>
      <c r="F22" s="60">
        <v>2022</v>
      </c>
    </row>
    <row r="23" spans="1:6" x14ac:dyDescent="0.35">
      <c r="A23" s="62" t="s">
        <v>161</v>
      </c>
      <c r="B23" s="65">
        <f>B2+B3+B4+B5+B6+B7+B8+B13+B14</f>
        <v>108202230.87786698</v>
      </c>
      <c r="C23" s="65">
        <f>C2+C3+C4+C5+C6+C7+C8+C13+C14</f>
        <v>117661329.56707302</v>
      </c>
      <c r="D23" s="65">
        <f>D2+D3+D4+D5+D6+D7+D8+D13+D14</f>
        <v>125671474.29777797</v>
      </c>
      <c r="E23" s="65">
        <f>E2+E3+E4+E5+E6+E7+E8+E13+E14</f>
        <v>145830519.818923</v>
      </c>
      <c r="F23" s="65">
        <f>F2+F3+F4+F5+F6+F7+F8+F13+F14</f>
        <v>163416034.80571601</v>
      </c>
    </row>
    <row r="24" spans="1:6" x14ac:dyDescent="0.35">
      <c r="A24" s="62" t="s">
        <v>162</v>
      </c>
      <c r="B24" s="65">
        <f>B9+B10+B11+B12</f>
        <v>48602995.177737005</v>
      </c>
      <c r="C24" s="65">
        <f>C9+C10+C11+C12</f>
        <v>48687604.706854001</v>
      </c>
      <c r="D24" s="65">
        <f>D9+D10+D11+D12</f>
        <v>47966330.917342991</v>
      </c>
      <c r="E24" s="65">
        <f>E9+E10+E11+E12</f>
        <v>48287340.875374004</v>
      </c>
      <c r="F24" s="65">
        <f>F9+F10+F11+F12</f>
        <v>48530183.211309001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L6" sqref="L6"/>
    </sheetView>
  </sheetViews>
  <sheetFormatPr baseColWidth="10" defaultRowHeight="14.5" x14ac:dyDescent="0.35"/>
  <cols>
    <col min="1" max="1" width="14.6328125" customWidth="1"/>
  </cols>
  <sheetData>
    <row r="1" spans="1:6" x14ac:dyDescent="0.35">
      <c r="A1" s="66"/>
      <c r="B1" s="67">
        <v>2018</v>
      </c>
      <c r="C1" s="67">
        <v>2019</v>
      </c>
      <c r="D1" s="67">
        <v>2020</v>
      </c>
      <c r="E1" s="67">
        <v>2021</v>
      </c>
      <c r="F1" s="67">
        <v>2022</v>
      </c>
    </row>
    <row r="2" spans="1:6" ht="26.5" x14ac:dyDescent="0.35">
      <c r="A2" s="66" t="s">
        <v>163</v>
      </c>
      <c r="B2" s="68">
        <v>331103</v>
      </c>
      <c r="C2" s="68">
        <v>343826</v>
      </c>
      <c r="D2" s="68">
        <v>337109</v>
      </c>
      <c r="E2" s="68">
        <v>361054</v>
      </c>
      <c r="F2" s="68">
        <v>374190</v>
      </c>
    </row>
    <row r="3" spans="1:6" x14ac:dyDescent="0.35">
      <c r="A3" s="66" t="s">
        <v>164</v>
      </c>
      <c r="B3" s="68">
        <v>140806</v>
      </c>
      <c r="C3" s="68">
        <v>147947</v>
      </c>
      <c r="D3" s="68">
        <v>143821</v>
      </c>
      <c r="E3" s="68">
        <v>151242</v>
      </c>
      <c r="F3" s="68">
        <v>152471</v>
      </c>
    </row>
    <row r="4" spans="1:6" x14ac:dyDescent="0.35">
      <c r="A4" s="66" t="s">
        <v>165</v>
      </c>
      <c r="B4" s="68">
        <v>43389</v>
      </c>
      <c r="C4" s="68">
        <v>58009</v>
      </c>
      <c r="D4" s="68">
        <v>67509</v>
      </c>
      <c r="E4" s="68">
        <v>95448</v>
      </c>
      <c r="F4" s="68">
        <v>135942</v>
      </c>
    </row>
    <row r="5" spans="1:6" ht="26.5" x14ac:dyDescent="0.35">
      <c r="A5" s="66" t="s">
        <v>166</v>
      </c>
      <c r="B5" s="68">
        <v>62173</v>
      </c>
      <c r="C5" s="68">
        <v>58296</v>
      </c>
      <c r="D5" s="68">
        <v>51787</v>
      </c>
      <c r="E5" s="68">
        <v>50131</v>
      </c>
      <c r="F5" s="68">
        <v>46056</v>
      </c>
    </row>
    <row r="6" spans="1:6" x14ac:dyDescent="0.35">
      <c r="A6" s="66" t="s">
        <v>167</v>
      </c>
      <c r="B6" s="68">
        <v>17128</v>
      </c>
      <c r="C6" s="68">
        <v>23822</v>
      </c>
      <c r="D6" s="68">
        <v>27647</v>
      </c>
      <c r="E6" s="68">
        <v>37118</v>
      </c>
      <c r="F6" s="68">
        <v>47408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workbookViewId="0">
      <selection activeCell="E4" sqref="E4"/>
    </sheetView>
  </sheetViews>
  <sheetFormatPr baseColWidth="10" defaultRowHeight="14.5" x14ac:dyDescent="0.35"/>
  <cols>
    <col min="1" max="1" width="19.54296875" customWidth="1"/>
  </cols>
  <sheetData>
    <row r="1" spans="1:2" x14ac:dyDescent="0.35">
      <c r="A1" s="69" t="s">
        <v>168</v>
      </c>
      <c r="B1" s="70" t="s">
        <v>169</v>
      </c>
    </row>
    <row r="2" spans="1:2" x14ac:dyDescent="0.35">
      <c r="A2" s="71">
        <v>43101</v>
      </c>
      <c r="B2" s="72">
        <v>40952.46</v>
      </c>
    </row>
    <row r="3" spans="1:2" x14ac:dyDescent="0.35">
      <c r="A3" s="73">
        <v>43132</v>
      </c>
      <c r="B3" s="74">
        <v>39581.769999999997</v>
      </c>
    </row>
    <row r="4" spans="1:2" x14ac:dyDescent="0.35">
      <c r="A4" s="75">
        <v>43160</v>
      </c>
      <c r="B4" s="76">
        <v>39780.65</v>
      </c>
    </row>
    <row r="5" spans="1:2" x14ac:dyDescent="0.35">
      <c r="A5" s="73">
        <v>43191</v>
      </c>
      <c r="B5" s="74">
        <v>44474.99</v>
      </c>
    </row>
    <row r="6" spans="1:2" x14ac:dyDescent="0.35">
      <c r="A6" s="75">
        <v>43221</v>
      </c>
      <c r="B6" s="76">
        <v>37929.019999999997</v>
      </c>
    </row>
    <row r="7" spans="1:2" x14ac:dyDescent="0.35">
      <c r="A7" s="73">
        <v>43252</v>
      </c>
      <c r="B7" s="74">
        <v>41366.69</v>
      </c>
    </row>
    <row r="8" spans="1:2" x14ac:dyDescent="0.35">
      <c r="A8" s="75">
        <v>43282</v>
      </c>
      <c r="B8" s="76">
        <v>42140.23</v>
      </c>
    </row>
    <row r="9" spans="1:2" x14ac:dyDescent="0.35">
      <c r="A9" s="73">
        <v>43313</v>
      </c>
      <c r="B9" s="74">
        <v>33809.4</v>
      </c>
    </row>
    <row r="10" spans="1:2" x14ac:dyDescent="0.35">
      <c r="A10" s="75">
        <v>43344</v>
      </c>
      <c r="B10" s="76">
        <v>37667.800000000003</v>
      </c>
    </row>
    <row r="11" spans="1:2" x14ac:dyDescent="0.35">
      <c r="A11" s="73">
        <v>43374</v>
      </c>
      <c r="B11" s="74">
        <v>43141.87</v>
      </c>
    </row>
    <row r="12" spans="1:2" x14ac:dyDescent="0.35">
      <c r="A12" s="75">
        <v>43405</v>
      </c>
      <c r="B12" s="76">
        <v>47139.18</v>
      </c>
    </row>
    <row r="13" spans="1:2" x14ac:dyDescent="0.35">
      <c r="A13" s="73">
        <v>43435</v>
      </c>
      <c r="B13" s="74">
        <v>47872.93</v>
      </c>
    </row>
    <row r="14" spans="1:2" x14ac:dyDescent="0.35">
      <c r="A14" s="75">
        <v>43466</v>
      </c>
      <c r="B14" s="76">
        <v>45983.37</v>
      </c>
    </row>
    <row r="15" spans="1:2" x14ac:dyDescent="0.35">
      <c r="A15" s="73">
        <v>43497</v>
      </c>
      <c r="B15" s="74">
        <v>46227.13</v>
      </c>
    </row>
    <row r="16" spans="1:2" x14ac:dyDescent="0.35">
      <c r="A16" s="75">
        <v>43525</v>
      </c>
      <c r="B16" s="76">
        <v>52121.7</v>
      </c>
    </row>
    <row r="17" spans="1:2" x14ac:dyDescent="0.35">
      <c r="A17" s="73">
        <v>43556</v>
      </c>
      <c r="B17" s="74">
        <v>47140.12</v>
      </c>
    </row>
    <row r="18" spans="1:2" x14ac:dyDescent="0.35">
      <c r="A18" s="75">
        <v>43586</v>
      </c>
      <c r="B18" s="76">
        <v>48735.67</v>
      </c>
    </row>
    <row r="19" spans="1:2" x14ac:dyDescent="0.35">
      <c r="A19" s="73">
        <v>43617</v>
      </c>
      <c r="B19" s="74">
        <v>43809.120000000003</v>
      </c>
    </row>
    <row r="20" spans="1:2" x14ac:dyDescent="0.35">
      <c r="A20" s="75">
        <v>43647</v>
      </c>
      <c r="B20" s="76">
        <v>53770.57</v>
      </c>
    </row>
    <row r="21" spans="1:2" x14ac:dyDescent="0.35">
      <c r="A21" s="73">
        <v>43678</v>
      </c>
      <c r="B21" s="74">
        <v>47650.01</v>
      </c>
    </row>
    <row r="22" spans="1:2" x14ac:dyDescent="0.35">
      <c r="A22" s="75">
        <v>43709</v>
      </c>
      <c r="B22" s="76">
        <v>52597.71</v>
      </c>
    </row>
    <row r="23" spans="1:2" x14ac:dyDescent="0.35">
      <c r="A23" s="73">
        <v>43739</v>
      </c>
      <c r="B23" s="74">
        <v>50476.42</v>
      </c>
    </row>
    <row r="24" spans="1:2" x14ac:dyDescent="0.35">
      <c r="A24" s="75">
        <v>43770</v>
      </c>
      <c r="B24" s="76">
        <v>48292.77</v>
      </c>
    </row>
    <row r="25" spans="1:2" x14ac:dyDescent="0.35">
      <c r="A25" s="73">
        <v>43800</v>
      </c>
      <c r="B25" s="74">
        <v>47188.81</v>
      </c>
    </row>
    <row r="26" spans="1:2" x14ac:dyDescent="0.35">
      <c r="A26" s="75">
        <v>43831</v>
      </c>
      <c r="B26" s="76">
        <v>50896.68</v>
      </c>
    </row>
    <row r="27" spans="1:2" x14ac:dyDescent="0.35">
      <c r="A27" s="73">
        <v>43862</v>
      </c>
      <c r="B27" s="74">
        <v>51643.519999999997</v>
      </c>
    </row>
    <row r="28" spans="1:2" x14ac:dyDescent="0.35">
      <c r="A28" s="75">
        <v>43891</v>
      </c>
      <c r="B28" s="76">
        <v>61035.91</v>
      </c>
    </row>
    <row r="29" spans="1:2" x14ac:dyDescent="0.35">
      <c r="A29" s="73">
        <v>43922</v>
      </c>
      <c r="B29" s="74">
        <v>94242.55</v>
      </c>
    </row>
    <row r="30" spans="1:2" x14ac:dyDescent="0.35">
      <c r="A30" s="75">
        <v>43952</v>
      </c>
      <c r="B30" s="76">
        <v>263547.3</v>
      </c>
    </row>
    <row r="31" spans="1:2" x14ac:dyDescent="0.35">
      <c r="A31" s="73">
        <v>43983</v>
      </c>
      <c r="B31" s="74">
        <v>445269.6</v>
      </c>
    </row>
    <row r="32" spans="1:2" x14ac:dyDescent="0.35">
      <c r="A32" s="75">
        <v>44013</v>
      </c>
      <c r="B32" s="76">
        <v>537072.5</v>
      </c>
    </row>
    <row r="33" spans="1:2" x14ac:dyDescent="0.35">
      <c r="A33" s="73">
        <v>44044</v>
      </c>
      <c r="B33" s="74">
        <v>546753.52</v>
      </c>
    </row>
    <row r="34" spans="1:2" x14ac:dyDescent="0.35">
      <c r="A34" s="75">
        <v>44075</v>
      </c>
      <c r="B34" s="76">
        <v>598341.57999999996</v>
      </c>
    </row>
    <row r="35" spans="1:2" x14ac:dyDescent="0.35">
      <c r="A35" s="73">
        <v>44105</v>
      </c>
      <c r="B35" s="74">
        <v>676956.83</v>
      </c>
    </row>
    <row r="36" spans="1:2" x14ac:dyDescent="0.35">
      <c r="A36" s="75">
        <v>44136</v>
      </c>
      <c r="B36" s="76">
        <v>657939.38</v>
      </c>
    </row>
    <row r="37" spans="1:2" x14ac:dyDescent="0.35">
      <c r="A37" s="73">
        <v>44166</v>
      </c>
      <c r="B37" s="74">
        <v>704527.75</v>
      </c>
    </row>
    <row r="38" spans="1:2" x14ac:dyDescent="0.35">
      <c r="A38" s="75">
        <v>44197</v>
      </c>
      <c r="B38" s="76">
        <v>655380.59</v>
      </c>
    </row>
    <row r="39" spans="1:2" x14ac:dyDescent="0.35">
      <c r="A39" s="73">
        <v>44228</v>
      </c>
      <c r="B39" s="74">
        <v>739970.53</v>
      </c>
    </row>
    <row r="40" spans="1:2" x14ac:dyDescent="0.35">
      <c r="A40" s="75">
        <v>44256</v>
      </c>
      <c r="B40" s="76">
        <v>842645.94</v>
      </c>
    </row>
    <row r="41" spans="1:2" x14ac:dyDescent="0.35">
      <c r="A41" s="73">
        <v>44287</v>
      </c>
      <c r="B41" s="74">
        <v>848987.26</v>
      </c>
    </row>
    <row r="42" spans="1:2" x14ac:dyDescent="0.35">
      <c r="A42" s="75">
        <v>44317</v>
      </c>
      <c r="B42" s="76">
        <v>834978.19</v>
      </c>
    </row>
    <row r="43" spans="1:2" x14ac:dyDescent="0.35">
      <c r="A43" s="73">
        <v>44348</v>
      </c>
      <c r="B43" s="74">
        <v>892154.25</v>
      </c>
    </row>
    <row r="44" spans="1:2" x14ac:dyDescent="0.35">
      <c r="A44" s="75">
        <v>44378</v>
      </c>
      <c r="B44" s="76">
        <v>916600.57</v>
      </c>
    </row>
    <row r="45" spans="1:2" x14ac:dyDescent="0.35">
      <c r="A45" s="73">
        <v>44409</v>
      </c>
      <c r="B45" s="74">
        <v>881551.73</v>
      </c>
    </row>
    <row r="46" spans="1:2" x14ac:dyDescent="0.35">
      <c r="A46" s="75">
        <v>44440</v>
      </c>
      <c r="B46" s="76">
        <v>933426.1</v>
      </c>
    </row>
    <row r="47" spans="1:2" x14ac:dyDescent="0.35">
      <c r="A47" s="73">
        <v>44470</v>
      </c>
      <c r="B47" s="74">
        <v>942984.43</v>
      </c>
    </row>
    <row r="48" spans="1:2" x14ac:dyDescent="0.35">
      <c r="A48" s="75">
        <v>44501</v>
      </c>
      <c r="B48" s="76">
        <v>840672.2</v>
      </c>
    </row>
    <row r="49" spans="1:2" x14ac:dyDescent="0.35">
      <c r="A49" s="73">
        <v>44531</v>
      </c>
      <c r="B49" s="74">
        <v>737675.7</v>
      </c>
    </row>
    <row r="50" spans="1:2" x14ac:dyDescent="0.35">
      <c r="A50" s="75">
        <v>44562</v>
      </c>
      <c r="B50" s="76">
        <v>689859.56</v>
      </c>
    </row>
    <row r="51" spans="1:2" x14ac:dyDescent="0.35">
      <c r="A51" s="73">
        <v>44593</v>
      </c>
      <c r="B51" s="74">
        <v>581307.35</v>
      </c>
    </row>
    <row r="52" spans="1:2" x14ac:dyDescent="0.35">
      <c r="A52" s="75">
        <v>44621</v>
      </c>
      <c r="B52" s="76">
        <v>558665.71</v>
      </c>
    </row>
    <row r="53" spans="1:2" x14ac:dyDescent="0.35">
      <c r="A53" s="73">
        <v>44652</v>
      </c>
      <c r="B53" s="74">
        <v>369777.34</v>
      </c>
    </row>
    <row r="54" spans="1:2" x14ac:dyDescent="0.35">
      <c r="A54" s="75">
        <v>44682</v>
      </c>
      <c r="B54" s="76">
        <v>303714.28999999998</v>
      </c>
    </row>
    <row r="55" spans="1:2" x14ac:dyDescent="0.35">
      <c r="A55" s="73">
        <v>44713</v>
      </c>
      <c r="B55" s="74">
        <v>243948.9</v>
      </c>
    </row>
    <row r="56" spans="1:2" x14ac:dyDescent="0.35">
      <c r="A56" s="75">
        <v>44743</v>
      </c>
      <c r="B56" s="76">
        <v>218549.59</v>
      </c>
    </row>
    <row r="57" spans="1:2" x14ac:dyDescent="0.35">
      <c r="A57" s="73">
        <v>44774</v>
      </c>
      <c r="B57" s="74">
        <v>198395.99</v>
      </c>
    </row>
    <row r="58" spans="1:2" x14ac:dyDescent="0.35">
      <c r="A58" s="75">
        <v>44805</v>
      </c>
      <c r="B58" s="76">
        <v>198724.23</v>
      </c>
    </row>
    <row r="59" spans="1:2" x14ac:dyDescent="0.35">
      <c r="A59" s="73">
        <v>44835</v>
      </c>
      <c r="B59" s="74">
        <v>170941.81</v>
      </c>
    </row>
    <row r="60" spans="1:2" x14ac:dyDescent="0.35">
      <c r="A60" s="75">
        <v>44866</v>
      </c>
      <c r="B60" s="76">
        <v>40549.89</v>
      </c>
    </row>
    <row r="61" spans="1:2" x14ac:dyDescent="0.35">
      <c r="A61" s="73">
        <v>44896</v>
      </c>
      <c r="B61" s="74">
        <v>31968.67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F4" sqref="F4"/>
    </sheetView>
  </sheetViews>
  <sheetFormatPr baseColWidth="10" defaultRowHeight="14.5" x14ac:dyDescent="0.35"/>
  <cols>
    <col min="1" max="1" width="19.26953125" customWidth="1"/>
    <col min="2" max="2" width="15.54296875" customWidth="1"/>
  </cols>
  <sheetData>
    <row r="1" spans="1:2" x14ac:dyDescent="0.35">
      <c r="A1" s="185" t="s">
        <v>170</v>
      </c>
      <c r="B1" s="185"/>
    </row>
    <row r="2" spans="1:2" x14ac:dyDescent="0.35">
      <c r="A2" s="77" t="s">
        <v>168</v>
      </c>
      <c r="B2" s="78" t="s">
        <v>171</v>
      </c>
    </row>
    <row r="3" spans="1:2" x14ac:dyDescent="0.35">
      <c r="A3" s="79">
        <v>44409</v>
      </c>
      <c r="B3" s="80">
        <v>4.4299999999999999E-2</v>
      </c>
    </row>
    <row r="4" spans="1:2" x14ac:dyDescent="0.35">
      <c r="A4" s="81">
        <v>44440</v>
      </c>
      <c r="B4" s="82">
        <v>4.5100000000000001E-2</v>
      </c>
    </row>
    <row r="5" spans="1:2" x14ac:dyDescent="0.35">
      <c r="A5" s="83">
        <v>44470</v>
      </c>
      <c r="B5" s="84">
        <v>4.5100000000000001E-2</v>
      </c>
    </row>
    <row r="6" spans="1:2" x14ac:dyDescent="0.35">
      <c r="A6" s="81">
        <v>44501</v>
      </c>
      <c r="B6" s="82">
        <v>4.5100000000000001E-2</v>
      </c>
    </row>
    <row r="7" spans="1:2" x14ac:dyDescent="0.35">
      <c r="A7" s="83">
        <v>44531</v>
      </c>
      <c r="B7" s="84">
        <v>4.41E-2</v>
      </c>
    </row>
    <row r="8" spans="1:2" x14ac:dyDescent="0.35">
      <c r="A8" s="83">
        <v>44562</v>
      </c>
      <c r="B8" s="84">
        <v>4.3700000000000003E-2</v>
      </c>
    </row>
    <row r="9" spans="1:2" x14ac:dyDescent="0.35">
      <c r="A9" s="81">
        <v>44593</v>
      </c>
      <c r="B9" s="84">
        <v>4.3999999999999997E-2</v>
      </c>
    </row>
    <row r="10" spans="1:2" x14ac:dyDescent="0.35">
      <c r="A10" s="83">
        <v>44621</v>
      </c>
      <c r="B10" s="84">
        <v>4.6300000000000001E-2</v>
      </c>
    </row>
    <row r="11" spans="1:2" x14ac:dyDescent="0.35">
      <c r="A11" s="83">
        <v>44652</v>
      </c>
      <c r="B11" s="84">
        <v>4.3799999999999999E-2</v>
      </c>
    </row>
    <row r="12" spans="1:2" x14ac:dyDescent="0.35">
      <c r="A12" s="81">
        <v>44682</v>
      </c>
      <c r="B12" s="84">
        <v>4.41E-2</v>
      </c>
    </row>
    <row r="13" spans="1:2" x14ac:dyDescent="0.35">
      <c r="A13" s="83">
        <v>44713</v>
      </c>
      <c r="B13" s="84">
        <v>4.3900000000000002E-2</v>
      </c>
    </row>
    <row r="14" spans="1:2" x14ac:dyDescent="0.35">
      <c r="A14" s="83">
        <v>44743</v>
      </c>
      <c r="B14" s="84">
        <v>4.2599999999999999E-2</v>
      </c>
    </row>
    <row r="15" spans="1:2" x14ac:dyDescent="0.35">
      <c r="A15" s="81">
        <v>44774</v>
      </c>
      <c r="B15" s="84">
        <v>4.2099999999999999E-2</v>
      </c>
    </row>
    <row r="16" spans="1:2" x14ac:dyDescent="0.35">
      <c r="A16" s="83">
        <v>44805</v>
      </c>
      <c r="B16" s="84">
        <v>4.24E-2</v>
      </c>
    </row>
    <row r="17" spans="1:2" x14ac:dyDescent="0.35">
      <c r="A17" s="83">
        <v>44835</v>
      </c>
      <c r="B17" s="84">
        <v>4.19E-2</v>
      </c>
    </row>
    <row r="18" spans="1:2" x14ac:dyDescent="0.35">
      <c r="A18" s="81">
        <v>44866</v>
      </c>
      <c r="B18" s="84">
        <v>4.0099999999999997E-2</v>
      </c>
    </row>
    <row r="19" spans="1:2" x14ac:dyDescent="0.35">
      <c r="A19" s="83">
        <v>44896</v>
      </c>
      <c r="B19" s="84">
        <v>4.07E-2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G10" sqref="G10"/>
    </sheetView>
  </sheetViews>
  <sheetFormatPr baseColWidth="10" defaultRowHeight="14.5" x14ac:dyDescent="0.35"/>
  <cols>
    <col min="1" max="1" width="20.26953125" customWidth="1"/>
    <col min="2" max="2" width="24.1796875" customWidth="1"/>
  </cols>
  <sheetData>
    <row r="1" spans="1:2" x14ac:dyDescent="0.35">
      <c r="A1" s="25" t="s">
        <v>168</v>
      </c>
      <c r="B1" s="25" t="s">
        <v>172</v>
      </c>
    </row>
    <row r="2" spans="1:2" x14ac:dyDescent="0.35">
      <c r="A2" s="79">
        <v>44562</v>
      </c>
      <c r="B2" s="85">
        <v>0.16470000000000001</v>
      </c>
    </row>
    <row r="3" spans="1:2" x14ac:dyDescent="0.35">
      <c r="A3" s="81">
        <v>44593</v>
      </c>
      <c r="B3" s="86">
        <v>0.16539999999999999</v>
      </c>
    </row>
    <row r="4" spans="1:2" x14ac:dyDescent="0.35">
      <c r="A4" s="83">
        <v>44621</v>
      </c>
      <c r="B4" s="86">
        <v>0.17</v>
      </c>
    </row>
    <row r="5" spans="1:2" x14ac:dyDescent="0.35">
      <c r="A5" s="83">
        <v>44652</v>
      </c>
      <c r="B5" s="86">
        <v>0.16339999999999999</v>
      </c>
    </row>
    <row r="6" spans="1:2" x14ac:dyDescent="0.35">
      <c r="A6" s="81">
        <v>44682</v>
      </c>
      <c r="B6" s="86">
        <v>0.15160000000000001</v>
      </c>
    </row>
    <row r="7" spans="1:2" x14ac:dyDescent="0.35">
      <c r="A7" s="83">
        <v>44713</v>
      </c>
      <c r="B7" s="86">
        <v>0.15629999999999999</v>
      </c>
    </row>
    <row r="8" spans="1:2" x14ac:dyDescent="0.35">
      <c r="A8" s="83">
        <v>44743</v>
      </c>
      <c r="B8" s="86">
        <v>0.16189999999999999</v>
      </c>
    </row>
    <row r="9" spans="1:2" x14ac:dyDescent="0.35">
      <c r="A9" s="81">
        <v>44774</v>
      </c>
      <c r="B9" s="86">
        <v>0.16669999999999999</v>
      </c>
    </row>
    <row r="10" spans="1:2" x14ac:dyDescent="0.35">
      <c r="A10" s="83">
        <v>44805</v>
      </c>
      <c r="B10" s="86">
        <v>0.16370000000000001</v>
      </c>
    </row>
    <row r="11" spans="1:2" x14ac:dyDescent="0.35">
      <c r="A11" s="83">
        <v>44835</v>
      </c>
      <c r="B11" s="86">
        <v>0.15870000000000001</v>
      </c>
    </row>
    <row r="12" spans="1:2" x14ac:dyDescent="0.35">
      <c r="A12" s="81">
        <v>44866</v>
      </c>
      <c r="B12" s="86">
        <v>0.1542</v>
      </c>
    </row>
    <row r="13" spans="1:2" x14ac:dyDescent="0.35">
      <c r="A13" s="83">
        <v>44896</v>
      </c>
      <c r="B13" s="86">
        <v>0.157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E6" sqref="E6"/>
    </sheetView>
  </sheetViews>
  <sheetFormatPr baseColWidth="10" defaultRowHeight="14.5" x14ac:dyDescent="0.35"/>
  <cols>
    <col min="1" max="1" width="17.7265625" customWidth="1"/>
    <col min="2" max="2" width="21.81640625" customWidth="1"/>
  </cols>
  <sheetData>
    <row r="1" spans="1:2" ht="15" x14ac:dyDescent="0.4">
      <c r="A1" s="87" t="s">
        <v>173</v>
      </c>
    </row>
    <row r="3" spans="1:2" ht="29.5" thickBot="1" x14ac:dyDescent="0.4">
      <c r="A3" s="88"/>
      <c r="B3" s="89" t="s">
        <v>174</v>
      </c>
    </row>
    <row r="4" spans="1:2" ht="15" thickBot="1" x14ac:dyDescent="0.4">
      <c r="A4" s="90" t="s">
        <v>175</v>
      </c>
      <c r="B4" s="91">
        <v>7.0800000000000002E-2</v>
      </c>
    </row>
    <row r="5" spans="1:2" ht="15" thickBot="1" x14ac:dyDescent="0.4">
      <c r="A5" s="90" t="s">
        <v>176</v>
      </c>
      <c r="B5" s="91">
        <v>6.9599999999999995E-2</v>
      </c>
    </row>
    <row r="6" spans="1:2" ht="15" thickBot="1" x14ac:dyDescent="0.4">
      <c r="A6" s="90" t="s">
        <v>177</v>
      </c>
      <c r="B6" s="91">
        <v>6.2100000000000002E-2</v>
      </c>
    </row>
    <row r="7" spans="1:2" ht="15" thickBot="1" x14ac:dyDescent="0.4">
      <c r="A7" s="90" t="s">
        <v>178</v>
      </c>
      <c r="B7" s="91">
        <v>6.8500000000000005E-2</v>
      </c>
    </row>
    <row r="8" spans="1:2" ht="15" thickBot="1" x14ac:dyDescent="0.4">
      <c r="A8" s="90" t="s">
        <v>179</v>
      </c>
      <c r="B8" s="91">
        <v>6.4699999999999994E-2</v>
      </c>
    </row>
    <row r="9" spans="1:2" ht="15" thickBot="1" x14ac:dyDescent="0.4">
      <c r="A9" s="90" t="s">
        <v>180</v>
      </c>
      <c r="B9" s="91">
        <v>5.8599999999999999E-2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G5" sqref="G5"/>
    </sheetView>
  </sheetViews>
  <sheetFormatPr baseColWidth="10" defaultRowHeight="14.5" x14ac:dyDescent="0.35"/>
  <cols>
    <col min="1" max="1" width="22.54296875" style="3" customWidth="1"/>
    <col min="2" max="2" width="27.54296875" customWidth="1"/>
    <col min="3" max="3" width="22" customWidth="1"/>
  </cols>
  <sheetData>
    <row r="1" spans="1:4" ht="28.5" thickBot="1" x14ac:dyDescent="0.4">
      <c r="A1" s="92" t="s">
        <v>181</v>
      </c>
      <c r="B1" s="93" t="s">
        <v>182</v>
      </c>
      <c r="C1" s="93" t="s">
        <v>183</v>
      </c>
      <c r="D1" s="93" t="s">
        <v>184</v>
      </c>
    </row>
    <row r="2" spans="1:4" ht="15" thickBot="1" x14ac:dyDescent="0.4">
      <c r="A2" s="94" t="s">
        <v>185</v>
      </c>
      <c r="B2" s="95">
        <v>365030484</v>
      </c>
      <c r="C2" s="95">
        <v>340452998</v>
      </c>
      <c r="D2" s="96">
        <v>7.22E-2</v>
      </c>
    </row>
    <row r="3" spans="1:4" ht="15" thickBot="1" x14ac:dyDescent="0.4">
      <c r="A3" s="97" t="s">
        <v>186</v>
      </c>
      <c r="B3" s="98">
        <v>276845965</v>
      </c>
      <c r="C3" s="98">
        <v>292225763</v>
      </c>
      <c r="D3" s="99">
        <v>-5.2600000000000001E-2</v>
      </c>
    </row>
    <row r="4" spans="1:4" ht="15" thickBot="1" x14ac:dyDescent="0.4">
      <c r="A4" s="94" t="s">
        <v>187</v>
      </c>
      <c r="B4" s="95">
        <v>157937033</v>
      </c>
      <c r="C4" s="95">
        <v>143611755</v>
      </c>
      <c r="D4" s="96">
        <v>9.98E-2</v>
      </c>
    </row>
    <row r="5" spans="1:4" ht="15" thickBot="1" x14ac:dyDescent="0.4">
      <c r="A5" s="97" t="s">
        <v>188</v>
      </c>
      <c r="B5" s="98">
        <v>799813483</v>
      </c>
      <c r="C5" s="98">
        <v>776290516</v>
      </c>
      <c r="D5" s="99">
        <v>3.0300000000000001E-2</v>
      </c>
    </row>
    <row r="6" spans="1:4" x14ac:dyDescent="0.35">
      <c r="A6" s="100" t="s">
        <v>189</v>
      </c>
      <c r="B6" s="101">
        <v>1289248814</v>
      </c>
      <c r="C6" s="101">
        <v>1222180508</v>
      </c>
      <c r="D6" s="102">
        <v>5.4899999999999997E-2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9" sqref="A9"/>
    </sheetView>
  </sheetViews>
  <sheetFormatPr baseColWidth="10" defaultRowHeight="14.5" x14ac:dyDescent="0.35"/>
  <cols>
    <col min="1" max="1" width="34.81640625" style="3" customWidth="1"/>
    <col min="2" max="2" width="20.54296875" customWidth="1"/>
    <col min="3" max="3" width="18.1796875" customWidth="1"/>
  </cols>
  <sheetData>
    <row r="1" spans="1:4" ht="15" thickBot="1" x14ac:dyDescent="0.4">
      <c r="A1" s="8" t="s">
        <v>4</v>
      </c>
      <c r="B1" s="9">
        <v>2022</v>
      </c>
      <c r="C1" s="9">
        <v>2021</v>
      </c>
      <c r="D1" s="9" t="s">
        <v>5</v>
      </c>
    </row>
    <row r="2" spans="1:4" ht="15" thickBot="1" x14ac:dyDescent="0.4">
      <c r="A2" s="10" t="s">
        <v>6</v>
      </c>
      <c r="B2" s="11">
        <v>26824596</v>
      </c>
      <c r="C2" s="11">
        <v>25595326</v>
      </c>
      <c r="D2" s="12">
        <v>4.8000000000000001E-2</v>
      </c>
    </row>
    <row r="3" spans="1:4" ht="15" thickBot="1" x14ac:dyDescent="0.4">
      <c r="A3" s="10" t="s">
        <v>7</v>
      </c>
      <c r="B3" s="11">
        <v>1289248814</v>
      </c>
      <c r="C3" s="11">
        <v>1222180508</v>
      </c>
      <c r="D3" s="12">
        <v>5.4899999999999997E-2</v>
      </c>
    </row>
    <row r="4" spans="1:4" ht="15" thickBot="1" x14ac:dyDescent="0.4">
      <c r="A4" s="10" t="s">
        <v>8</v>
      </c>
      <c r="B4" s="11">
        <v>1316073410</v>
      </c>
      <c r="C4" s="11">
        <v>1247775834</v>
      </c>
      <c r="D4" s="12">
        <v>5.4699999999999999E-2</v>
      </c>
    </row>
    <row r="5" spans="1:4" ht="15" thickBot="1" x14ac:dyDescent="0.4">
      <c r="A5" s="10" t="s">
        <v>9</v>
      </c>
      <c r="B5" s="11">
        <v>1553880130</v>
      </c>
      <c r="C5" s="11">
        <v>1467500524</v>
      </c>
      <c r="D5" s="12">
        <v>5.8900000000000001E-2</v>
      </c>
    </row>
    <row r="6" spans="1:4" ht="15" thickBot="1" x14ac:dyDescent="0.4">
      <c r="A6" s="10" t="s">
        <v>10</v>
      </c>
      <c r="B6" s="11">
        <v>2869953540</v>
      </c>
      <c r="C6" s="11">
        <v>2715276358</v>
      </c>
      <c r="D6" s="12">
        <v>5.7000000000000002E-2</v>
      </c>
    </row>
    <row r="7" spans="1:4" ht="62.5" x14ac:dyDescent="0.35">
      <c r="A7" s="13" t="s">
        <v>11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E7" sqref="E7"/>
    </sheetView>
  </sheetViews>
  <sheetFormatPr baseColWidth="10" defaultRowHeight="14.5" x14ac:dyDescent="0.35"/>
  <cols>
    <col min="1" max="1" width="49.7265625" style="3" customWidth="1"/>
    <col min="2" max="2" width="15.26953125" customWidth="1"/>
    <col min="3" max="3" width="16.26953125" customWidth="1"/>
  </cols>
  <sheetData>
    <row r="1" spans="1:3" ht="15" thickBot="1" x14ac:dyDescent="0.4">
      <c r="A1" s="92" t="s">
        <v>190</v>
      </c>
      <c r="B1" s="103" t="s">
        <v>191</v>
      </c>
      <c r="C1" s="103" t="s">
        <v>192</v>
      </c>
    </row>
    <row r="2" spans="1:3" ht="15" thickBot="1" x14ac:dyDescent="0.4">
      <c r="A2" s="104" t="s">
        <v>193</v>
      </c>
      <c r="B2" s="105">
        <v>25829</v>
      </c>
      <c r="C2" s="105">
        <v>25087</v>
      </c>
    </row>
    <row r="3" spans="1:3" ht="15" thickBot="1" x14ac:dyDescent="0.4">
      <c r="A3" s="106" t="s">
        <v>194</v>
      </c>
      <c r="B3" s="107">
        <v>4116</v>
      </c>
      <c r="C3" s="107">
        <v>3981</v>
      </c>
    </row>
    <row r="4" spans="1:3" ht="15" thickBot="1" x14ac:dyDescent="0.4">
      <c r="A4" s="104" t="s">
        <v>195</v>
      </c>
      <c r="B4" s="105">
        <v>8169</v>
      </c>
      <c r="C4" s="105">
        <v>8048</v>
      </c>
    </row>
    <row r="5" spans="1:3" ht="28.5" thickBot="1" x14ac:dyDescent="0.4">
      <c r="A5" s="106" t="s">
        <v>196</v>
      </c>
      <c r="B5" s="107">
        <v>6854</v>
      </c>
      <c r="C5" s="107">
        <v>6215</v>
      </c>
    </row>
    <row r="6" spans="1:3" ht="28.5" thickBot="1" x14ac:dyDescent="0.4">
      <c r="A6" s="104" t="s">
        <v>197</v>
      </c>
      <c r="B6" s="105">
        <v>4077</v>
      </c>
      <c r="C6" s="105">
        <v>3751</v>
      </c>
    </row>
    <row r="7" spans="1:3" ht="28.5" thickBot="1" x14ac:dyDescent="0.4">
      <c r="A7" s="106" t="s">
        <v>198</v>
      </c>
      <c r="B7" s="107">
        <v>2924</v>
      </c>
      <c r="C7" s="107">
        <v>2654</v>
      </c>
    </row>
    <row r="8" spans="1:3" ht="15" thickBot="1" x14ac:dyDescent="0.4">
      <c r="A8" s="104" t="s">
        <v>199</v>
      </c>
      <c r="B8" s="105">
        <v>4781</v>
      </c>
      <c r="C8" s="105">
        <v>4091</v>
      </c>
    </row>
    <row r="9" spans="1:3" ht="28.5" thickBot="1" x14ac:dyDescent="0.4">
      <c r="A9" s="106" t="s">
        <v>200</v>
      </c>
      <c r="B9" s="107">
        <v>7265</v>
      </c>
      <c r="C9" s="107">
        <v>7003</v>
      </c>
    </row>
    <row r="10" spans="1:3" ht="15" thickBot="1" x14ac:dyDescent="0.4">
      <c r="A10" s="104" t="s">
        <v>201</v>
      </c>
      <c r="B10" s="108">
        <v>710</v>
      </c>
      <c r="C10" s="108">
        <v>656</v>
      </c>
    </row>
    <row r="11" spans="1:3" ht="15" thickBot="1" x14ac:dyDescent="0.4">
      <c r="A11" s="106" t="s">
        <v>202</v>
      </c>
      <c r="B11" s="109">
        <v>68</v>
      </c>
      <c r="C11" s="109">
        <v>60</v>
      </c>
    </row>
    <row r="12" spans="1:3" ht="28.5" thickBot="1" x14ac:dyDescent="0.4">
      <c r="A12" s="104" t="s">
        <v>203</v>
      </c>
      <c r="B12" s="105">
        <v>1697</v>
      </c>
      <c r="C12" s="105">
        <v>1510</v>
      </c>
    </row>
    <row r="13" spans="1:3" ht="15" thickBot="1" x14ac:dyDescent="0.4">
      <c r="A13" s="106" t="s">
        <v>204</v>
      </c>
      <c r="B13" s="109">
        <v>644</v>
      </c>
      <c r="C13" s="109">
        <v>629</v>
      </c>
    </row>
    <row r="14" spans="1:3" ht="15" thickBot="1" x14ac:dyDescent="0.4">
      <c r="A14" s="104" t="s">
        <v>205</v>
      </c>
      <c r="B14" s="108">
        <v>343</v>
      </c>
      <c r="C14" s="108">
        <v>305</v>
      </c>
    </row>
    <row r="15" spans="1:3" ht="15" thickBot="1" x14ac:dyDescent="0.4">
      <c r="A15" s="106" t="s">
        <v>206</v>
      </c>
      <c r="B15" s="109">
        <v>229</v>
      </c>
      <c r="C15" s="109">
        <v>242</v>
      </c>
    </row>
    <row r="16" spans="1:3" x14ac:dyDescent="0.35">
      <c r="A16" s="110" t="s">
        <v>207</v>
      </c>
      <c r="B16" s="111">
        <v>67706</v>
      </c>
      <c r="C16" s="112" t="s">
        <v>208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G8" sqref="G8"/>
    </sheetView>
  </sheetViews>
  <sheetFormatPr baseColWidth="10" defaultRowHeight="14.5" x14ac:dyDescent="0.35"/>
  <cols>
    <col min="1" max="1" width="47.453125" style="3" customWidth="1"/>
  </cols>
  <sheetData>
    <row r="1" spans="1:3" ht="15" thickBot="1" x14ac:dyDescent="0.4">
      <c r="A1" s="113" t="s">
        <v>209</v>
      </c>
      <c r="B1" s="114" t="s">
        <v>210</v>
      </c>
      <c r="C1" s="114" t="s">
        <v>211</v>
      </c>
    </row>
    <row r="2" spans="1:3" ht="15" thickBot="1" x14ac:dyDescent="0.4">
      <c r="A2" s="115" t="s">
        <v>212</v>
      </c>
      <c r="B2" s="116">
        <v>5220</v>
      </c>
      <c r="C2" s="116">
        <v>5288</v>
      </c>
    </row>
    <row r="3" spans="1:3" ht="15" thickBot="1" x14ac:dyDescent="0.4">
      <c r="A3" s="115" t="s">
        <v>213</v>
      </c>
      <c r="B3" s="116">
        <v>126</v>
      </c>
      <c r="C3" s="116">
        <v>133</v>
      </c>
    </row>
    <row r="4" spans="1:3" ht="15" thickBot="1" x14ac:dyDescent="0.4">
      <c r="A4" s="115" t="s">
        <v>214</v>
      </c>
      <c r="B4" s="116">
        <v>10497</v>
      </c>
      <c r="C4" s="116">
        <v>10631</v>
      </c>
    </row>
    <row r="5" spans="1:3" ht="28.5" thickBot="1" x14ac:dyDescent="0.4">
      <c r="A5" s="115" t="s">
        <v>215</v>
      </c>
      <c r="B5" s="116">
        <v>4831</v>
      </c>
      <c r="C5" s="116">
        <v>5192</v>
      </c>
    </row>
    <row r="6" spans="1:3" ht="28.5" thickBot="1" x14ac:dyDescent="0.4">
      <c r="A6" s="115" t="s">
        <v>216</v>
      </c>
      <c r="B6" s="116">
        <v>4219</v>
      </c>
      <c r="C6" s="116">
        <v>4664</v>
      </c>
    </row>
    <row r="7" spans="1:3" ht="28.5" thickBot="1" x14ac:dyDescent="0.4">
      <c r="A7" s="115" t="s">
        <v>217</v>
      </c>
      <c r="B7" s="116">
        <v>5253</v>
      </c>
      <c r="C7" s="116">
        <v>5621</v>
      </c>
    </row>
    <row r="8" spans="1:3" ht="28.5" thickBot="1" x14ac:dyDescent="0.4">
      <c r="A8" s="115" t="s">
        <v>218</v>
      </c>
      <c r="B8" s="116">
        <v>6030</v>
      </c>
      <c r="C8" s="116">
        <v>6627</v>
      </c>
    </row>
    <row r="9" spans="1:3" ht="15" thickBot="1" x14ac:dyDescent="0.4">
      <c r="A9" s="115" t="s">
        <v>219</v>
      </c>
      <c r="B9" s="116">
        <v>6795</v>
      </c>
      <c r="C9" s="116">
        <v>6987</v>
      </c>
    </row>
    <row r="10" spans="1:3" ht="15" thickBot="1" x14ac:dyDescent="0.4">
      <c r="A10" s="115" t="s">
        <v>220</v>
      </c>
      <c r="B10" s="116">
        <v>11736</v>
      </c>
      <c r="C10" s="116">
        <v>10130</v>
      </c>
    </row>
    <row r="11" spans="1:3" ht="15" thickBot="1" x14ac:dyDescent="0.4">
      <c r="A11" s="115" t="s">
        <v>221</v>
      </c>
      <c r="B11" s="116">
        <v>56053</v>
      </c>
      <c r="C11" s="116">
        <v>75054</v>
      </c>
    </row>
    <row r="12" spans="1:3" ht="15" thickBot="1" x14ac:dyDescent="0.4">
      <c r="A12" s="115" t="s">
        <v>222</v>
      </c>
      <c r="B12" s="116">
        <v>9371</v>
      </c>
      <c r="C12" s="116">
        <v>9714</v>
      </c>
    </row>
    <row r="13" spans="1:3" ht="15" thickBot="1" x14ac:dyDescent="0.4">
      <c r="A13" s="115" t="s">
        <v>223</v>
      </c>
      <c r="B13" s="116">
        <v>3061</v>
      </c>
      <c r="C13" s="116">
        <v>3055</v>
      </c>
    </row>
    <row r="14" spans="1:3" ht="15" thickBot="1" x14ac:dyDescent="0.4">
      <c r="A14" s="115" t="s">
        <v>224</v>
      </c>
      <c r="B14" s="116">
        <v>4618</v>
      </c>
      <c r="C14" s="116">
        <v>4895</v>
      </c>
    </row>
    <row r="15" spans="1:3" ht="15" thickBot="1" x14ac:dyDescent="0.4">
      <c r="A15" s="115" t="s">
        <v>225</v>
      </c>
      <c r="B15" s="116">
        <v>1475</v>
      </c>
      <c r="C15" s="116">
        <v>1384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G4" sqref="G4"/>
    </sheetView>
  </sheetViews>
  <sheetFormatPr baseColWidth="10" defaultRowHeight="14.5" x14ac:dyDescent="0.35"/>
  <cols>
    <col min="1" max="1" width="26.7265625" style="3" customWidth="1"/>
    <col min="2" max="2" width="20.54296875" customWidth="1"/>
  </cols>
  <sheetData>
    <row r="1" spans="1:2" ht="15" thickBot="1" x14ac:dyDescent="0.4">
      <c r="A1" s="117" t="s">
        <v>226</v>
      </c>
      <c r="B1" s="114" t="s">
        <v>227</v>
      </c>
    </row>
    <row r="2" spans="1:2" ht="15" thickBot="1" x14ac:dyDescent="0.4">
      <c r="A2" s="118" t="s">
        <v>228</v>
      </c>
      <c r="B2" s="119">
        <v>68</v>
      </c>
    </row>
    <row r="3" spans="1:2" ht="15" thickBot="1" x14ac:dyDescent="0.4">
      <c r="A3" s="118" t="s">
        <v>229</v>
      </c>
      <c r="B3" s="119">
        <v>80</v>
      </c>
    </row>
    <row r="4" spans="1:2" ht="15" thickBot="1" x14ac:dyDescent="0.4">
      <c r="A4" s="118" t="s">
        <v>230</v>
      </c>
      <c r="B4" s="119">
        <v>102</v>
      </c>
    </row>
    <row r="5" spans="1:2" ht="15" thickBot="1" x14ac:dyDescent="0.4">
      <c r="A5" s="118" t="s">
        <v>231</v>
      </c>
      <c r="B5" s="119">
        <v>73</v>
      </c>
    </row>
    <row r="6" spans="1:2" ht="15" thickBot="1" x14ac:dyDescent="0.4">
      <c r="A6" s="118" t="s">
        <v>232</v>
      </c>
      <c r="B6" s="119">
        <v>74</v>
      </c>
    </row>
    <row r="7" spans="1:2" ht="15" thickBot="1" x14ac:dyDescent="0.4">
      <c r="A7" s="118" t="s">
        <v>233</v>
      </c>
      <c r="B7" s="119">
        <v>97</v>
      </c>
    </row>
    <row r="8" spans="1:2" ht="15" thickBot="1" x14ac:dyDescent="0.4">
      <c r="A8" s="118" t="s">
        <v>234</v>
      </c>
      <c r="B8" s="119">
        <v>70</v>
      </c>
    </row>
    <row r="9" spans="1:2" ht="15" thickBot="1" x14ac:dyDescent="0.4">
      <c r="A9" s="118" t="s">
        <v>235</v>
      </c>
      <c r="B9" s="119">
        <v>55</v>
      </c>
    </row>
    <row r="10" spans="1:2" ht="15" thickBot="1" x14ac:dyDescent="0.4">
      <c r="A10" s="118" t="s">
        <v>236</v>
      </c>
      <c r="B10" s="119">
        <v>67</v>
      </c>
    </row>
    <row r="11" spans="1:2" ht="15" thickBot="1" x14ac:dyDescent="0.4">
      <c r="A11" s="118" t="s">
        <v>237</v>
      </c>
      <c r="B11" s="119">
        <v>63</v>
      </c>
    </row>
    <row r="12" spans="1:2" ht="15" thickBot="1" x14ac:dyDescent="0.4">
      <c r="A12" s="118" t="s">
        <v>238</v>
      </c>
      <c r="B12" s="119">
        <v>77</v>
      </c>
    </row>
    <row r="13" spans="1:2" ht="15" thickBot="1" x14ac:dyDescent="0.4">
      <c r="A13" s="118" t="s">
        <v>239</v>
      </c>
      <c r="B13" s="119">
        <v>62</v>
      </c>
    </row>
    <row r="14" spans="1:2" ht="15" thickBot="1" x14ac:dyDescent="0.4">
      <c r="A14" s="120" t="s">
        <v>240</v>
      </c>
      <c r="B14" s="121">
        <v>888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H10" sqref="H10"/>
    </sheetView>
  </sheetViews>
  <sheetFormatPr baseColWidth="10" defaultRowHeight="14.5" x14ac:dyDescent="0.35"/>
  <cols>
    <col min="1" max="1" width="25.1796875" customWidth="1"/>
  </cols>
  <sheetData>
    <row r="1" spans="1:4" ht="15" thickBot="1" x14ac:dyDescent="0.4">
      <c r="A1" s="186" t="s">
        <v>241</v>
      </c>
      <c r="B1" s="186"/>
      <c r="C1" s="186"/>
      <c r="D1" s="186"/>
    </row>
    <row r="2" spans="1:4" ht="28.5" thickBot="1" x14ac:dyDescent="0.4">
      <c r="A2" s="122"/>
      <c r="B2" s="123" t="s">
        <v>12</v>
      </c>
      <c r="C2" s="123" t="s">
        <v>242</v>
      </c>
      <c r="D2" s="123" t="s">
        <v>243</v>
      </c>
    </row>
    <row r="3" spans="1:4" ht="15" thickBot="1" x14ac:dyDescent="0.4">
      <c r="A3" s="122" t="s">
        <v>244</v>
      </c>
      <c r="B3" s="124">
        <v>15000</v>
      </c>
      <c r="C3" s="124">
        <v>1800</v>
      </c>
      <c r="D3" s="124">
        <v>16800</v>
      </c>
    </row>
    <row r="4" spans="1:4" ht="15" thickBot="1" x14ac:dyDescent="0.4">
      <c r="A4" s="122" t="s">
        <v>245</v>
      </c>
      <c r="B4" s="124">
        <v>2900</v>
      </c>
      <c r="C4" s="125">
        <v>800</v>
      </c>
      <c r="D4" s="124">
        <v>3700</v>
      </c>
    </row>
  </sheetData>
  <mergeCells count="1">
    <mergeCell ref="A1:D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E8" sqref="E8"/>
    </sheetView>
  </sheetViews>
  <sheetFormatPr baseColWidth="10" defaultRowHeight="14.5" x14ac:dyDescent="0.35"/>
  <cols>
    <col min="1" max="1" width="43.1796875" style="3" customWidth="1"/>
  </cols>
  <sheetData>
    <row r="1" spans="1:4" ht="28.5" thickBot="1" x14ac:dyDescent="0.4">
      <c r="A1" s="126"/>
      <c r="B1" s="127">
        <v>2022</v>
      </c>
      <c r="C1" s="127">
        <v>2021</v>
      </c>
      <c r="D1" s="128" t="s">
        <v>246</v>
      </c>
    </row>
    <row r="2" spans="1:4" ht="15" thickBot="1" x14ac:dyDescent="0.4">
      <c r="A2" s="115" t="s">
        <v>247</v>
      </c>
      <c r="B2" s="129">
        <v>4015</v>
      </c>
      <c r="C2" s="129">
        <v>3934</v>
      </c>
      <c r="D2" s="130">
        <v>2.06</v>
      </c>
    </row>
    <row r="3" spans="1:4" ht="15" thickBot="1" x14ac:dyDescent="0.4">
      <c r="A3" s="115" t="s">
        <v>248</v>
      </c>
      <c r="B3" s="129">
        <v>111563</v>
      </c>
      <c r="C3" s="129">
        <v>115687</v>
      </c>
      <c r="D3" s="130">
        <v>-3.56</v>
      </c>
    </row>
    <row r="4" spans="1:4" ht="15" thickBot="1" x14ac:dyDescent="0.4">
      <c r="A4" s="115" t="s">
        <v>249</v>
      </c>
      <c r="B4" s="129">
        <v>112779</v>
      </c>
      <c r="C4" s="129">
        <v>116289</v>
      </c>
      <c r="D4" s="130">
        <v>-3.02</v>
      </c>
    </row>
    <row r="5" spans="1:4" ht="15" thickBot="1" x14ac:dyDescent="0.4">
      <c r="A5" s="115" t="s">
        <v>250</v>
      </c>
      <c r="B5" s="129">
        <v>73126</v>
      </c>
      <c r="C5" s="129">
        <v>77949</v>
      </c>
      <c r="D5" s="130">
        <v>-6.19</v>
      </c>
    </row>
    <row r="6" spans="1:4" ht="15" thickBot="1" x14ac:dyDescent="0.4">
      <c r="A6" s="115" t="s">
        <v>251</v>
      </c>
      <c r="B6" s="129">
        <v>39437</v>
      </c>
      <c r="C6" s="129">
        <v>38340</v>
      </c>
      <c r="D6" s="130">
        <v>2.86</v>
      </c>
    </row>
    <row r="7" spans="1:4" ht="15" thickBot="1" x14ac:dyDescent="0.4">
      <c r="A7" s="115" t="s">
        <v>252</v>
      </c>
      <c r="B7" s="129">
        <v>1091927</v>
      </c>
      <c r="C7" s="129">
        <v>1156899</v>
      </c>
      <c r="D7" s="130">
        <v>-5.62</v>
      </c>
    </row>
    <row r="8" spans="1:4" ht="15" thickBot="1" x14ac:dyDescent="0.4">
      <c r="A8" s="115" t="s">
        <v>253</v>
      </c>
      <c r="B8" s="129">
        <v>2383</v>
      </c>
      <c r="C8" s="129">
        <v>2389</v>
      </c>
      <c r="D8" s="130">
        <v>-0.25</v>
      </c>
    </row>
    <row r="9" spans="1:4" ht="15" thickBot="1" x14ac:dyDescent="0.4">
      <c r="A9" s="115" t="s">
        <v>254</v>
      </c>
      <c r="B9" s="129">
        <v>2480</v>
      </c>
      <c r="C9" s="129">
        <v>2418</v>
      </c>
      <c r="D9" s="130">
        <v>2.56</v>
      </c>
    </row>
    <row r="10" spans="1:4" ht="28.5" thickBot="1" x14ac:dyDescent="0.4">
      <c r="A10" s="115" t="s">
        <v>255</v>
      </c>
      <c r="B10" s="130">
        <v>34.97</v>
      </c>
      <c r="C10" s="130">
        <v>32.97</v>
      </c>
      <c r="D10" s="130">
        <v>6.06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G12" sqref="G12"/>
    </sheetView>
  </sheetViews>
  <sheetFormatPr baseColWidth="10" defaultRowHeight="14.5" x14ac:dyDescent="0.35"/>
  <cols>
    <col min="1" max="1" width="43" style="3" customWidth="1"/>
    <col min="2" max="2" width="17.26953125" customWidth="1"/>
    <col min="3" max="4" width="13.54296875" customWidth="1"/>
  </cols>
  <sheetData>
    <row r="1" spans="1:4" ht="15" thickBot="1" x14ac:dyDescent="0.4">
      <c r="A1" s="131" t="s">
        <v>256</v>
      </c>
      <c r="B1" s="132" t="s">
        <v>257</v>
      </c>
      <c r="C1" s="132" t="s">
        <v>179</v>
      </c>
      <c r="D1" s="132" t="s">
        <v>180</v>
      </c>
    </row>
    <row r="2" spans="1:4" ht="15" thickBot="1" x14ac:dyDescent="0.4">
      <c r="A2" s="133" t="s">
        <v>258</v>
      </c>
      <c r="B2" s="125" t="s">
        <v>259</v>
      </c>
      <c r="C2" s="124">
        <v>4383</v>
      </c>
      <c r="D2" s="124">
        <v>4277</v>
      </c>
    </row>
    <row r="3" spans="1:4" ht="15" thickBot="1" x14ac:dyDescent="0.4">
      <c r="A3" s="133" t="s">
        <v>260</v>
      </c>
      <c r="B3" s="124">
        <v>64901</v>
      </c>
      <c r="C3" s="124">
        <v>48361</v>
      </c>
      <c r="D3" s="124">
        <v>51549</v>
      </c>
    </row>
    <row r="4" spans="1:4" x14ac:dyDescent="0.35">
      <c r="A4" s="134" t="s">
        <v>261</v>
      </c>
      <c r="B4" s="187">
        <v>1717444.95</v>
      </c>
      <c r="C4" s="187">
        <v>1218589.45</v>
      </c>
      <c r="D4" s="189">
        <v>1418660</v>
      </c>
    </row>
    <row r="5" spans="1:4" ht="15" thickBot="1" x14ac:dyDescent="0.4">
      <c r="A5" s="135" t="s">
        <v>262</v>
      </c>
      <c r="B5" s="188"/>
      <c r="C5" s="188"/>
      <c r="D5" s="190"/>
    </row>
    <row r="6" spans="1:4" ht="15" thickBot="1" x14ac:dyDescent="0.4">
      <c r="A6" s="133" t="s">
        <v>263</v>
      </c>
      <c r="B6" s="124">
        <v>64163</v>
      </c>
      <c r="C6" s="124">
        <v>49674</v>
      </c>
      <c r="D6" s="124">
        <v>51532</v>
      </c>
    </row>
    <row r="7" spans="1:4" ht="15" thickBot="1" x14ac:dyDescent="0.4">
      <c r="A7" s="133" t="s">
        <v>264</v>
      </c>
      <c r="B7" s="124">
        <v>13095</v>
      </c>
      <c r="C7" s="124">
        <v>8374</v>
      </c>
      <c r="D7" s="124">
        <v>8659</v>
      </c>
    </row>
    <row r="8" spans="1:4" ht="15" thickBot="1" x14ac:dyDescent="0.4">
      <c r="A8" s="134" t="s">
        <v>265</v>
      </c>
    </row>
    <row r="9" spans="1:4" ht="15" thickBot="1" x14ac:dyDescent="0.4">
      <c r="A9" s="135" t="s">
        <v>266</v>
      </c>
      <c r="B9" s="136">
        <v>1698042.01</v>
      </c>
      <c r="C9" s="136">
        <v>1289314.3899999999</v>
      </c>
      <c r="D9" s="136">
        <v>1418337.37</v>
      </c>
    </row>
    <row r="10" spans="1:4" ht="15" thickBot="1" x14ac:dyDescent="0.4">
      <c r="A10" s="134" t="s">
        <v>267</v>
      </c>
    </row>
    <row r="11" spans="1:4" ht="15" thickBot="1" x14ac:dyDescent="0.4">
      <c r="A11" s="135" t="s">
        <v>268</v>
      </c>
      <c r="B11" s="136">
        <v>283416.84000000003</v>
      </c>
      <c r="C11" s="136">
        <v>203440.87</v>
      </c>
      <c r="D11" s="137" t="s">
        <v>269</v>
      </c>
    </row>
    <row r="12" spans="1:4" ht="15" thickBot="1" x14ac:dyDescent="0.4">
      <c r="A12" s="133" t="s">
        <v>270</v>
      </c>
      <c r="B12" s="124">
        <v>4341</v>
      </c>
      <c r="C12" s="124">
        <v>4120</v>
      </c>
      <c r="D12" s="124">
        <v>4081</v>
      </c>
    </row>
  </sheetData>
  <mergeCells count="3">
    <mergeCell ref="B4:B5"/>
    <mergeCell ref="C4:C5"/>
    <mergeCell ref="D4:D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sqref="A1:C6"/>
    </sheetView>
  </sheetViews>
  <sheetFormatPr baseColWidth="10" defaultRowHeight="14.5" x14ac:dyDescent="0.35"/>
  <cols>
    <col min="1" max="1" width="33.81640625" style="3" customWidth="1"/>
    <col min="2" max="2" width="24" customWidth="1"/>
  </cols>
  <sheetData>
    <row r="1" spans="1:3" ht="56.5" thickBot="1" x14ac:dyDescent="0.4">
      <c r="A1" s="138" t="s">
        <v>271</v>
      </c>
      <c r="B1" s="139" t="s">
        <v>272</v>
      </c>
      <c r="C1" s="139" t="s">
        <v>273</v>
      </c>
    </row>
    <row r="2" spans="1:3" ht="15" thickBot="1" x14ac:dyDescent="0.4">
      <c r="A2" s="115" t="s">
        <v>274</v>
      </c>
      <c r="B2" s="125" t="s">
        <v>275</v>
      </c>
      <c r="C2" s="124">
        <v>23207</v>
      </c>
    </row>
    <row r="3" spans="1:3" ht="15" thickBot="1" x14ac:dyDescent="0.4">
      <c r="A3" s="115" t="s">
        <v>276</v>
      </c>
      <c r="B3" s="125" t="s">
        <v>275</v>
      </c>
      <c r="C3" s="124">
        <v>3366</v>
      </c>
    </row>
    <row r="4" spans="1:3" ht="15" thickBot="1" x14ac:dyDescent="0.4">
      <c r="A4" s="115" t="s">
        <v>277</v>
      </c>
      <c r="B4" s="125" t="s">
        <v>278</v>
      </c>
      <c r="C4" s="124">
        <v>2744</v>
      </c>
    </row>
    <row r="5" spans="1:3" ht="15" thickBot="1" x14ac:dyDescent="0.4">
      <c r="A5" s="115" t="s">
        <v>279</v>
      </c>
      <c r="B5" s="125" t="s">
        <v>280</v>
      </c>
      <c r="C5" s="124">
        <v>2317</v>
      </c>
    </row>
    <row r="6" spans="1:3" ht="15" thickBot="1" x14ac:dyDescent="0.4">
      <c r="A6" s="115" t="s">
        <v>281</v>
      </c>
      <c r="B6" s="125" t="s">
        <v>280</v>
      </c>
      <c r="C6" s="124">
        <v>1898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G11" sqref="G11"/>
    </sheetView>
  </sheetViews>
  <sheetFormatPr baseColWidth="10" defaultRowHeight="14.5" x14ac:dyDescent="0.35"/>
  <cols>
    <col min="1" max="1" width="37.26953125" style="3" customWidth="1"/>
    <col min="2" max="2" width="28.54296875" customWidth="1"/>
    <col min="3" max="3" width="13.81640625" customWidth="1"/>
  </cols>
  <sheetData>
    <row r="1" spans="1:3" ht="15" thickBot="1" x14ac:dyDescent="0.4">
      <c r="A1" s="138" t="s">
        <v>282</v>
      </c>
      <c r="B1" s="139" t="s">
        <v>283</v>
      </c>
      <c r="C1" s="139" t="s">
        <v>284</v>
      </c>
    </row>
    <row r="2" spans="1:3" ht="15" thickBot="1" x14ac:dyDescent="0.4">
      <c r="A2" s="115" t="s">
        <v>285</v>
      </c>
      <c r="B2" s="125" t="s">
        <v>275</v>
      </c>
      <c r="C2" s="140">
        <v>379165</v>
      </c>
    </row>
    <row r="3" spans="1:3" ht="15" thickBot="1" x14ac:dyDescent="0.4">
      <c r="A3" s="115" t="s">
        <v>286</v>
      </c>
      <c r="B3" s="125" t="s">
        <v>287</v>
      </c>
      <c r="C3" s="140">
        <v>104416</v>
      </c>
    </row>
    <row r="4" spans="1:3" ht="15" thickBot="1" x14ac:dyDescent="0.4">
      <c r="A4" s="115" t="s">
        <v>288</v>
      </c>
      <c r="B4" s="125" t="s">
        <v>289</v>
      </c>
      <c r="C4" s="140">
        <v>59717</v>
      </c>
    </row>
    <row r="5" spans="1:3" ht="15" thickBot="1" x14ac:dyDescent="0.4">
      <c r="A5" s="115" t="s">
        <v>277</v>
      </c>
      <c r="B5" s="125" t="s">
        <v>278</v>
      </c>
      <c r="C5" s="140">
        <v>54963</v>
      </c>
    </row>
    <row r="6" spans="1:3" ht="15" thickBot="1" x14ac:dyDescent="0.4">
      <c r="A6" s="115" t="s">
        <v>290</v>
      </c>
      <c r="B6" s="125" t="s">
        <v>291</v>
      </c>
      <c r="C6" s="140">
        <v>53552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opLeftCell="A4" workbookViewId="0">
      <selection activeCell="G17" sqref="G17"/>
    </sheetView>
  </sheetViews>
  <sheetFormatPr baseColWidth="10" defaultRowHeight="14.5" x14ac:dyDescent="0.35"/>
  <cols>
    <col min="1" max="1" width="32.7265625" style="3" customWidth="1"/>
    <col min="2" max="2" width="32.453125" customWidth="1"/>
    <col min="3" max="3" width="19.81640625" customWidth="1"/>
    <col min="4" max="4" width="26.453125" customWidth="1"/>
  </cols>
  <sheetData>
    <row r="1" spans="1:4" ht="28.5" thickBot="1" x14ac:dyDescent="0.4">
      <c r="A1" s="114" t="s">
        <v>292</v>
      </c>
      <c r="B1" s="114" t="s">
        <v>293</v>
      </c>
      <c r="C1" s="114" t="s">
        <v>294</v>
      </c>
      <c r="D1" s="114" t="s">
        <v>295</v>
      </c>
    </row>
    <row r="2" spans="1:4" ht="15" thickBot="1" x14ac:dyDescent="0.4">
      <c r="A2" s="122" t="s">
        <v>296</v>
      </c>
      <c r="B2" s="116">
        <v>1081613</v>
      </c>
      <c r="C2" s="116">
        <v>1169364</v>
      </c>
      <c r="D2" s="141">
        <v>0.51949999999999996</v>
      </c>
    </row>
    <row r="3" spans="1:4" ht="15" thickBot="1" x14ac:dyDescent="0.4">
      <c r="A3" s="122" t="s">
        <v>297</v>
      </c>
      <c r="B3" s="116">
        <v>3529689</v>
      </c>
      <c r="C3" s="116">
        <v>5307217</v>
      </c>
      <c r="D3" s="141">
        <v>0.60060000000000002</v>
      </c>
    </row>
    <row r="4" spans="1:4" ht="15" thickBot="1" x14ac:dyDescent="0.4">
      <c r="A4" s="122" t="s">
        <v>298</v>
      </c>
      <c r="B4" s="116">
        <v>1341515</v>
      </c>
      <c r="C4" s="116">
        <v>1751149</v>
      </c>
      <c r="D4" s="141">
        <v>0.56620000000000004</v>
      </c>
    </row>
    <row r="5" spans="1:4" ht="15" thickBot="1" x14ac:dyDescent="0.4">
      <c r="A5" s="122" t="s">
        <v>299</v>
      </c>
      <c r="B5" s="116">
        <v>450838</v>
      </c>
      <c r="C5" s="116">
        <v>340364</v>
      </c>
      <c r="D5" s="141">
        <v>0.43020000000000003</v>
      </c>
    </row>
    <row r="6" spans="1:4" ht="15" thickBot="1" x14ac:dyDescent="0.4">
      <c r="A6" s="122" t="s">
        <v>300</v>
      </c>
      <c r="B6" s="116">
        <v>598485</v>
      </c>
      <c r="C6" s="116">
        <v>528880</v>
      </c>
      <c r="D6" s="141">
        <v>0.46910000000000002</v>
      </c>
    </row>
    <row r="7" spans="1:4" ht="15" thickBot="1" x14ac:dyDescent="0.4">
      <c r="A7" s="122" t="s">
        <v>301</v>
      </c>
      <c r="B7" s="116">
        <v>25527</v>
      </c>
      <c r="C7" s="116">
        <v>9724</v>
      </c>
      <c r="D7" s="141">
        <v>0.27589999999999998</v>
      </c>
    </row>
    <row r="8" spans="1:4" ht="15" thickBot="1" x14ac:dyDescent="0.4">
      <c r="A8" s="122" t="s">
        <v>302</v>
      </c>
      <c r="B8" s="116">
        <v>339650</v>
      </c>
      <c r="C8" s="116">
        <v>526229</v>
      </c>
      <c r="D8" s="141">
        <v>0.60770000000000002</v>
      </c>
    </row>
    <row r="9" spans="1:4" ht="15" thickBot="1" x14ac:dyDescent="0.4">
      <c r="A9" s="142" t="s">
        <v>303</v>
      </c>
      <c r="B9" s="143">
        <v>7367316</v>
      </c>
      <c r="C9" s="143">
        <v>9632926</v>
      </c>
      <c r="D9" s="144">
        <v>0.56659999999999999</v>
      </c>
    </row>
  </sheetData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E4" sqref="E4"/>
    </sheetView>
  </sheetViews>
  <sheetFormatPr baseColWidth="10" defaultRowHeight="14.5" x14ac:dyDescent="0.35"/>
  <cols>
    <col min="1" max="1" width="51.453125" style="3" customWidth="1"/>
    <col min="2" max="2" width="15.453125" customWidth="1"/>
    <col min="3" max="3" width="17.1796875" customWidth="1"/>
  </cols>
  <sheetData>
    <row r="1" spans="1:3" ht="15" thickBot="1" x14ac:dyDescent="0.4">
      <c r="A1" s="117" t="s">
        <v>304</v>
      </c>
      <c r="B1" s="114" t="s">
        <v>180</v>
      </c>
      <c r="C1" s="114" t="s">
        <v>179</v>
      </c>
    </row>
    <row r="2" spans="1:3" ht="15" thickBot="1" x14ac:dyDescent="0.4">
      <c r="A2" s="115" t="s">
        <v>305</v>
      </c>
      <c r="B2" s="145">
        <v>2571</v>
      </c>
      <c r="C2" s="145">
        <v>1809</v>
      </c>
    </row>
    <row r="3" spans="1:3" ht="15" thickBot="1" x14ac:dyDescent="0.4">
      <c r="A3" s="115" t="s">
        <v>306</v>
      </c>
      <c r="B3" s="145">
        <v>6938</v>
      </c>
      <c r="C3" s="145">
        <v>8633</v>
      </c>
    </row>
    <row r="4" spans="1:3" ht="15" thickBot="1" x14ac:dyDescent="0.4">
      <c r="A4" s="115" t="s">
        <v>307</v>
      </c>
      <c r="B4" s="145">
        <v>15802</v>
      </c>
      <c r="C4" s="145">
        <v>13963</v>
      </c>
    </row>
    <row r="5" spans="1:3" ht="15" thickBot="1" x14ac:dyDescent="0.4">
      <c r="A5" s="115" t="s">
        <v>308</v>
      </c>
      <c r="B5" s="145">
        <v>219307</v>
      </c>
      <c r="C5" s="145">
        <v>216410</v>
      </c>
    </row>
    <row r="6" spans="1:3" ht="15" thickBot="1" x14ac:dyDescent="0.4">
      <c r="A6" s="115" t="s">
        <v>309</v>
      </c>
      <c r="B6" s="145">
        <v>4236</v>
      </c>
      <c r="C6" s="145">
        <v>4558</v>
      </c>
    </row>
    <row r="7" spans="1:3" ht="15" thickBot="1" x14ac:dyDescent="0.4">
      <c r="A7" s="115" t="s">
        <v>310</v>
      </c>
      <c r="B7" s="146">
        <v>0.59</v>
      </c>
      <c r="C7" s="146">
        <v>0.56999999999999995</v>
      </c>
    </row>
    <row r="8" spans="1:3" ht="15" thickBot="1" x14ac:dyDescent="0.4">
      <c r="A8" s="115" t="s">
        <v>311</v>
      </c>
      <c r="B8" s="147">
        <v>168584.18</v>
      </c>
      <c r="C8" s="147">
        <v>227946.23999999999</v>
      </c>
    </row>
    <row r="9" spans="1:3" ht="15" thickBot="1" x14ac:dyDescent="0.4">
      <c r="A9" s="115" t="s">
        <v>312</v>
      </c>
      <c r="B9" s="147">
        <v>86165.34</v>
      </c>
      <c r="C9" s="147">
        <v>142812.17000000001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4" zoomScaleNormal="100" workbookViewId="0">
      <selection activeCell="G5" sqref="G5"/>
    </sheetView>
  </sheetViews>
  <sheetFormatPr baseColWidth="10" defaultRowHeight="14.5" x14ac:dyDescent="0.35"/>
  <cols>
    <col min="1" max="1" width="27.54296875" style="3" customWidth="1"/>
  </cols>
  <sheetData>
    <row r="1" spans="1:4" ht="32.25" customHeight="1" thickBot="1" x14ac:dyDescent="0.4">
      <c r="A1" s="24" t="s">
        <v>23</v>
      </c>
    </row>
    <row r="2" spans="1:4" ht="15" thickBot="1" x14ac:dyDescent="0.4">
      <c r="A2" s="14" t="s">
        <v>12</v>
      </c>
      <c r="B2" s="15">
        <v>2022</v>
      </c>
      <c r="C2" s="15">
        <v>2021</v>
      </c>
      <c r="D2" s="15" t="s">
        <v>13</v>
      </c>
    </row>
    <row r="3" spans="1:4" ht="15" thickBot="1" x14ac:dyDescent="0.4">
      <c r="A3" s="16" t="s">
        <v>14</v>
      </c>
      <c r="B3" s="17">
        <v>4589244</v>
      </c>
      <c r="C3" s="17">
        <v>4285053</v>
      </c>
      <c r="D3" s="18">
        <v>7.2099999999999997E-2</v>
      </c>
    </row>
    <row r="4" spans="1:4" ht="15" thickBot="1" x14ac:dyDescent="0.4">
      <c r="A4" s="16" t="s">
        <v>15</v>
      </c>
      <c r="B4" s="19">
        <v>1059.8499999999999</v>
      </c>
      <c r="C4" s="19">
        <v>1005.18</v>
      </c>
      <c r="D4" s="18">
        <v>5.4399999999999997E-2</v>
      </c>
    </row>
    <row r="5" spans="1:4" ht="15" thickBot="1" x14ac:dyDescent="0.4">
      <c r="A5" s="16" t="s">
        <v>16</v>
      </c>
      <c r="B5" s="19">
        <v>118891.1</v>
      </c>
      <c r="C5" s="19">
        <v>111397.51</v>
      </c>
      <c r="D5" s="18">
        <v>6.7299999999999999E-2</v>
      </c>
    </row>
    <row r="6" spans="1:4" ht="15" thickBot="1" x14ac:dyDescent="0.4">
      <c r="A6" s="16" t="s">
        <v>17</v>
      </c>
      <c r="B6" s="20">
        <v>230.94</v>
      </c>
      <c r="C6" s="20">
        <v>234.58</v>
      </c>
      <c r="D6" s="18">
        <v>-1.55E-2</v>
      </c>
    </row>
    <row r="7" spans="1:4" ht="15" thickBot="1" x14ac:dyDescent="0.4">
      <c r="A7" s="16" t="s">
        <v>18</v>
      </c>
      <c r="B7" s="20">
        <v>25.91</v>
      </c>
      <c r="C7" s="20">
        <v>26</v>
      </c>
      <c r="D7" s="18">
        <v>-3.5000000000000001E-3</v>
      </c>
    </row>
    <row r="8" spans="1:4" ht="15" thickBot="1" x14ac:dyDescent="0.4">
      <c r="A8" s="16" t="s">
        <v>19</v>
      </c>
      <c r="B8" s="20">
        <v>8.91</v>
      </c>
      <c r="C8" s="20">
        <v>9.02</v>
      </c>
      <c r="D8" s="18">
        <v>-1.21E-2</v>
      </c>
    </row>
    <row r="9" spans="1:4" ht="15" thickBot="1" x14ac:dyDescent="0.4">
      <c r="A9" s="21" t="s">
        <v>20</v>
      </c>
      <c r="B9" s="22">
        <v>2022</v>
      </c>
      <c r="C9" s="22">
        <v>2021</v>
      </c>
      <c r="D9" s="22" t="s">
        <v>13</v>
      </c>
    </row>
    <row r="10" spans="1:4" ht="15" thickBot="1" x14ac:dyDescent="0.4">
      <c r="A10" s="16" t="s">
        <v>14</v>
      </c>
      <c r="B10" s="17">
        <v>1988312</v>
      </c>
      <c r="C10" s="17">
        <v>1819311</v>
      </c>
      <c r="D10" s="18">
        <v>9.2899999999999996E-2</v>
      </c>
    </row>
    <row r="11" spans="1:4" ht="15" thickBot="1" x14ac:dyDescent="0.4">
      <c r="A11" s="16" t="s">
        <v>15</v>
      </c>
      <c r="B11" s="20">
        <v>481.92</v>
      </c>
      <c r="C11" s="20">
        <v>452.4</v>
      </c>
      <c r="D11" s="18">
        <v>6.5299999999999997E-2</v>
      </c>
    </row>
    <row r="12" spans="1:4" ht="15" thickBot="1" x14ac:dyDescent="0.4">
      <c r="A12" s="16" t="s">
        <v>16</v>
      </c>
      <c r="B12" s="19">
        <v>17082.490000000002</v>
      </c>
      <c r="C12" s="19">
        <v>16025.41</v>
      </c>
      <c r="D12" s="18">
        <v>6.6000000000000003E-2</v>
      </c>
    </row>
    <row r="13" spans="1:4" ht="15" thickBot="1" x14ac:dyDescent="0.4">
      <c r="A13" s="16" t="s">
        <v>17</v>
      </c>
      <c r="B13" s="20">
        <v>242.38</v>
      </c>
      <c r="C13" s="20">
        <v>248.67</v>
      </c>
      <c r="D13" s="18">
        <v>-2.53E-2</v>
      </c>
    </row>
    <row r="14" spans="1:4" ht="15" thickBot="1" x14ac:dyDescent="0.4">
      <c r="A14" s="16" t="s">
        <v>18</v>
      </c>
      <c r="B14" s="20">
        <v>8.59</v>
      </c>
      <c r="C14" s="20">
        <v>8.81</v>
      </c>
      <c r="D14" s="18">
        <v>-2.46E-2</v>
      </c>
    </row>
    <row r="15" spans="1:4" ht="15" thickBot="1" x14ac:dyDescent="0.4">
      <c r="A15" s="16" t="s">
        <v>19</v>
      </c>
      <c r="B15" s="20">
        <v>28.21</v>
      </c>
      <c r="C15" s="20">
        <v>28.23</v>
      </c>
      <c r="D15" s="18">
        <v>-6.9999999999999999E-4</v>
      </c>
    </row>
    <row r="16" spans="1:4" ht="15" thickBot="1" x14ac:dyDescent="0.4">
      <c r="A16" s="21" t="s">
        <v>21</v>
      </c>
      <c r="B16" s="22">
        <v>2022</v>
      </c>
      <c r="C16" s="22">
        <v>2021</v>
      </c>
      <c r="D16" s="22" t="s">
        <v>13</v>
      </c>
    </row>
    <row r="17" spans="1:4" ht="15" thickBot="1" x14ac:dyDescent="0.4">
      <c r="A17" s="16" t="s">
        <v>14</v>
      </c>
      <c r="B17" s="17">
        <v>12112</v>
      </c>
      <c r="C17" s="17">
        <v>4725</v>
      </c>
      <c r="D17" s="18">
        <v>1.5612999999999999</v>
      </c>
    </row>
    <row r="18" spans="1:4" ht="15" thickBot="1" x14ac:dyDescent="0.4">
      <c r="A18" s="16" t="s">
        <v>15</v>
      </c>
      <c r="B18" s="20">
        <v>11.86</v>
      </c>
      <c r="C18" s="20">
        <v>9.7100000000000009</v>
      </c>
      <c r="D18" s="18">
        <v>0.22159999999999999</v>
      </c>
    </row>
    <row r="19" spans="1:4" ht="15" thickBot="1" x14ac:dyDescent="0.4">
      <c r="A19" s="16" t="s">
        <v>16</v>
      </c>
      <c r="B19" s="19">
        <v>1079.9000000000001</v>
      </c>
      <c r="C19" s="20">
        <v>873.03</v>
      </c>
      <c r="D19" s="18">
        <v>0.23699999999999999</v>
      </c>
    </row>
    <row r="20" spans="1:4" ht="15" thickBot="1" x14ac:dyDescent="0.4">
      <c r="A20" s="16" t="s">
        <v>17</v>
      </c>
      <c r="B20" s="20">
        <v>979.14</v>
      </c>
      <c r="C20" s="19">
        <v>2054.62</v>
      </c>
      <c r="D20" s="18">
        <v>-0.52339999999999998</v>
      </c>
    </row>
    <row r="21" spans="1:4" ht="15" thickBot="1" x14ac:dyDescent="0.4">
      <c r="A21" s="16" t="s">
        <v>18</v>
      </c>
      <c r="B21" s="20">
        <v>89.16</v>
      </c>
      <c r="C21" s="20">
        <v>184.77</v>
      </c>
      <c r="D21" s="18">
        <v>-0.51739999999999997</v>
      </c>
    </row>
    <row r="22" spans="1:4" ht="15" thickBot="1" x14ac:dyDescent="0.4">
      <c r="A22" s="16" t="s">
        <v>19</v>
      </c>
      <c r="B22" s="20">
        <v>10.98</v>
      </c>
      <c r="C22" s="20">
        <v>11.12</v>
      </c>
      <c r="D22" s="18">
        <v>-1.24E-2</v>
      </c>
    </row>
    <row r="23" spans="1:4" ht="15" thickBot="1" x14ac:dyDescent="0.4">
      <c r="A23" s="21" t="s">
        <v>22</v>
      </c>
      <c r="B23" s="22">
        <v>2022</v>
      </c>
      <c r="C23" s="22">
        <v>2021</v>
      </c>
      <c r="D23" s="22" t="s">
        <v>13</v>
      </c>
    </row>
    <row r="24" spans="1:4" ht="15" thickBot="1" x14ac:dyDescent="0.4">
      <c r="A24" s="23" t="s">
        <v>14</v>
      </c>
      <c r="B24" s="17">
        <v>4811244</v>
      </c>
      <c r="C24" s="17">
        <v>4503129</v>
      </c>
      <c r="D24" s="18">
        <v>6.8400000000000002E-2</v>
      </c>
    </row>
    <row r="25" spans="1:4" ht="15" thickBot="1" x14ac:dyDescent="0.4">
      <c r="A25" s="23" t="s">
        <v>15</v>
      </c>
      <c r="B25" s="19">
        <v>1553.88</v>
      </c>
      <c r="C25" s="19">
        <v>1467.5</v>
      </c>
      <c r="D25" s="18">
        <v>5.8900000000000001E-2</v>
      </c>
    </row>
    <row r="26" spans="1:4" ht="15" thickBot="1" x14ac:dyDescent="0.4">
      <c r="A26" s="23" t="s">
        <v>16</v>
      </c>
      <c r="B26" s="19">
        <v>137094.32</v>
      </c>
      <c r="C26" s="19">
        <v>128335.45</v>
      </c>
      <c r="D26" s="18">
        <v>6.8199999999999997E-2</v>
      </c>
    </row>
    <row r="27" spans="1:4" ht="15" thickBot="1" x14ac:dyDescent="0.4">
      <c r="A27" s="23" t="s">
        <v>17</v>
      </c>
      <c r="B27" s="20">
        <v>322.97000000000003</v>
      </c>
      <c r="C27" s="20">
        <v>325.88</v>
      </c>
      <c r="D27" s="18">
        <v>-8.8999999999999999E-3</v>
      </c>
    </row>
    <row r="28" spans="1:4" ht="15" thickBot="1" x14ac:dyDescent="0.4">
      <c r="A28" s="23" t="s">
        <v>18</v>
      </c>
      <c r="B28" s="20">
        <v>28.49</v>
      </c>
      <c r="C28" s="20">
        <v>28.5</v>
      </c>
      <c r="D28" s="18">
        <v>-2.0000000000000001E-4</v>
      </c>
    </row>
    <row r="29" spans="1:4" ht="15" thickBot="1" x14ac:dyDescent="0.4">
      <c r="A29" s="23" t="s">
        <v>19</v>
      </c>
      <c r="B29" s="20">
        <v>11.33</v>
      </c>
      <c r="C29" s="20">
        <v>11.43</v>
      </c>
      <c r="D29" s="18">
        <v>-8.8000000000000005E-3</v>
      </c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H8" sqref="H8:H9"/>
    </sheetView>
  </sheetViews>
  <sheetFormatPr baseColWidth="10" defaultRowHeight="14.5" x14ac:dyDescent="0.35"/>
  <cols>
    <col min="1" max="1" width="22.1796875" style="3" customWidth="1"/>
    <col min="2" max="2" width="26" customWidth="1"/>
    <col min="3" max="3" width="20.1796875" customWidth="1"/>
  </cols>
  <sheetData>
    <row r="1" spans="1:3" ht="15.5" thickBot="1" x14ac:dyDescent="0.4">
      <c r="A1" s="148"/>
      <c r="B1" s="114" t="s">
        <v>179</v>
      </c>
      <c r="C1" s="114" t="s">
        <v>313</v>
      </c>
    </row>
    <row r="2" spans="1:3" ht="15" thickBot="1" x14ac:dyDescent="0.4">
      <c r="A2" s="122" t="s">
        <v>314</v>
      </c>
      <c r="B2" s="147">
        <v>2538434.17</v>
      </c>
      <c r="C2" s="147">
        <v>3150787.97</v>
      </c>
    </row>
    <row r="3" spans="1:3" ht="15" thickBot="1" x14ac:dyDescent="0.4">
      <c r="A3" s="122" t="s">
        <v>315</v>
      </c>
      <c r="B3" s="147">
        <v>457147.78</v>
      </c>
      <c r="C3" s="147">
        <v>595305.68999999994</v>
      </c>
    </row>
    <row r="4" spans="1:3" ht="15" thickBot="1" x14ac:dyDescent="0.4">
      <c r="A4" s="149" t="s">
        <v>316</v>
      </c>
      <c r="B4" s="150">
        <v>2081286.39</v>
      </c>
      <c r="C4" s="150">
        <v>2555482.2799999998</v>
      </c>
    </row>
  </sheetData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G22" sqref="G22"/>
    </sheetView>
  </sheetViews>
  <sheetFormatPr baseColWidth="10" defaultRowHeight="14.5" x14ac:dyDescent="0.35"/>
  <cols>
    <col min="1" max="1" width="46.26953125" style="3" customWidth="1"/>
    <col min="2" max="2" width="16.54296875" customWidth="1"/>
  </cols>
  <sheetData>
    <row r="1" spans="1:3" ht="15" x14ac:dyDescent="0.35">
      <c r="A1" s="191" t="s">
        <v>317</v>
      </c>
      <c r="B1" s="151" t="s">
        <v>318</v>
      </c>
      <c r="C1" s="151" t="s">
        <v>318</v>
      </c>
    </row>
    <row r="2" spans="1:3" ht="15.5" thickBot="1" x14ac:dyDescent="0.4">
      <c r="A2" s="192"/>
      <c r="B2" s="152">
        <v>2022</v>
      </c>
      <c r="C2" s="152">
        <v>2021</v>
      </c>
    </row>
    <row r="3" spans="1:3" ht="15" thickBot="1" x14ac:dyDescent="0.4">
      <c r="A3" s="118" t="s">
        <v>319</v>
      </c>
      <c r="B3" s="153">
        <v>10118</v>
      </c>
      <c r="C3" s="153">
        <v>15980</v>
      </c>
    </row>
    <row r="4" spans="1:3" ht="15" thickBot="1" x14ac:dyDescent="0.4">
      <c r="A4" s="118" t="s">
        <v>320</v>
      </c>
      <c r="B4" s="153">
        <v>1080</v>
      </c>
      <c r="C4" s="153">
        <v>1582</v>
      </c>
    </row>
    <row r="5" spans="1:3" ht="15" thickBot="1" x14ac:dyDescent="0.4">
      <c r="A5" s="118" t="s">
        <v>321</v>
      </c>
      <c r="B5" s="153">
        <v>3288</v>
      </c>
      <c r="C5" s="153">
        <v>2320</v>
      </c>
    </row>
    <row r="6" spans="1:3" ht="15" thickBot="1" x14ac:dyDescent="0.4">
      <c r="A6" s="118" t="s">
        <v>322</v>
      </c>
      <c r="B6" s="154">
        <v>520</v>
      </c>
      <c r="C6" s="154">
        <v>435</v>
      </c>
    </row>
    <row r="7" spans="1:3" ht="15" thickBot="1" x14ac:dyDescent="0.4">
      <c r="A7" s="118" t="s">
        <v>323</v>
      </c>
      <c r="B7" s="153">
        <v>7364</v>
      </c>
      <c r="C7" s="153">
        <v>6743</v>
      </c>
    </row>
    <row r="8" spans="1:3" ht="15" thickBot="1" x14ac:dyDescent="0.4">
      <c r="A8" s="118" t="s">
        <v>324</v>
      </c>
      <c r="B8" s="154">
        <v>908</v>
      </c>
      <c r="C8" s="154">
        <v>745</v>
      </c>
    </row>
  </sheetData>
  <mergeCells count="1">
    <mergeCell ref="A1:A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A10" workbookViewId="0">
      <selection activeCell="I12" sqref="I12"/>
    </sheetView>
  </sheetViews>
  <sheetFormatPr baseColWidth="10" defaultRowHeight="14.5" x14ac:dyDescent="0.35"/>
  <cols>
    <col min="1" max="1" width="37.54296875" customWidth="1"/>
  </cols>
  <sheetData>
    <row r="1" spans="1:4" ht="15" thickBot="1" x14ac:dyDescent="0.4">
      <c r="A1" s="155" t="s">
        <v>325</v>
      </c>
      <c r="B1" s="139">
        <v>2022</v>
      </c>
      <c r="C1" s="139">
        <v>2021</v>
      </c>
      <c r="D1" s="139" t="s">
        <v>13</v>
      </c>
    </row>
    <row r="2" spans="1:4" ht="15" thickBot="1" x14ac:dyDescent="0.4">
      <c r="A2" s="122" t="s">
        <v>326</v>
      </c>
      <c r="B2" s="145">
        <v>7803</v>
      </c>
      <c r="C2" s="145">
        <v>6832</v>
      </c>
      <c r="D2" s="156">
        <v>0.124</v>
      </c>
    </row>
    <row r="3" spans="1:4" ht="15" thickBot="1" x14ac:dyDescent="0.4">
      <c r="A3" s="122" t="s">
        <v>15</v>
      </c>
      <c r="B3" s="119">
        <v>6.0880000000000001</v>
      </c>
      <c r="C3" s="119">
        <v>5.1539999999999999</v>
      </c>
      <c r="D3" s="156">
        <v>0.153</v>
      </c>
    </row>
    <row r="4" spans="1:4" ht="15" thickBot="1" x14ac:dyDescent="0.4">
      <c r="A4" s="122" t="s">
        <v>16</v>
      </c>
      <c r="B4" s="119">
        <v>539</v>
      </c>
      <c r="C4" s="119">
        <v>460</v>
      </c>
      <c r="D4" s="156">
        <v>0.14699999999999999</v>
      </c>
    </row>
    <row r="5" spans="1:4" ht="15" thickBot="1" x14ac:dyDescent="0.4">
      <c r="A5" s="122" t="s">
        <v>327</v>
      </c>
      <c r="B5" s="119">
        <v>780.17</v>
      </c>
      <c r="C5" s="119">
        <v>754.4</v>
      </c>
      <c r="D5" s="156">
        <v>3.3000000000000002E-2</v>
      </c>
    </row>
    <row r="6" spans="1:4" ht="15" thickBot="1" x14ac:dyDescent="0.4">
      <c r="A6" s="122" t="s">
        <v>18</v>
      </c>
      <c r="B6" s="119">
        <v>69.099999999999994</v>
      </c>
      <c r="C6" s="119">
        <v>67.36</v>
      </c>
      <c r="D6" s="156">
        <v>2.5000000000000001E-2</v>
      </c>
    </row>
    <row r="7" spans="1:4" ht="15" thickBot="1" x14ac:dyDescent="0.4">
      <c r="A7" s="122" t="s">
        <v>328</v>
      </c>
      <c r="B7" s="119">
        <v>11.29</v>
      </c>
      <c r="C7" s="119">
        <v>11.2</v>
      </c>
      <c r="D7" s="156">
        <v>8.0000000000000002E-3</v>
      </c>
    </row>
    <row r="8" spans="1:4" ht="15" thickBot="1" x14ac:dyDescent="0.4">
      <c r="A8" s="193" t="s">
        <v>329</v>
      </c>
      <c r="B8" s="193"/>
      <c r="C8" s="193"/>
      <c r="D8" s="193"/>
    </row>
  </sheetData>
  <mergeCells count="1">
    <mergeCell ref="A8:D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D13"/>
  <sheetViews>
    <sheetView topLeftCell="A10" workbookViewId="0">
      <selection activeCell="G13" sqref="G13"/>
    </sheetView>
  </sheetViews>
  <sheetFormatPr baseColWidth="10" defaultRowHeight="14.5" x14ac:dyDescent="0.35"/>
  <cols>
    <col min="1" max="1" width="21.453125" style="3" customWidth="1"/>
    <col min="2" max="2" width="17.81640625" customWidth="1"/>
    <col min="3" max="3" width="14.26953125" customWidth="1"/>
    <col min="4" max="4" width="15.54296875" customWidth="1"/>
  </cols>
  <sheetData>
    <row r="9" spans="1:4" ht="15" thickBot="1" x14ac:dyDescent="0.4"/>
    <row r="10" spans="1:4" x14ac:dyDescent="0.35">
      <c r="A10" s="194">
        <v>2022</v>
      </c>
      <c r="B10" s="157" t="s">
        <v>330</v>
      </c>
      <c r="C10" s="157" t="s">
        <v>332</v>
      </c>
      <c r="D10" s="157" t="s">
        <v>334</v>
      </c>
    </row>
    <row r="11" spans="1:4" ht="15" thickBot="1" x14ac:dyDescent="0.4">
      <c r="A11" s="195"/>
      <c r="B11" s="158" t="s">
        <v>331</v>
      </c>
      <c r="C11" s="158" t="s">
        <v>333</v>
      </c>
      <c r="D11" s="158" t="s">
        <v>333</v>
      </c>
    </row>
    <row r="12" spans="1:4" ht="15" thickBot="1" x14ac:dyDescent="0.4">
      <c r="A12" s="118" t="s">
        <v>325</v>
      </c>
      <c r="B12" s="147">
        <v>11.29</v>
      </c>
      <c r="C12" s="147">
        <v>780.17</v>
      </c>
      <c r="D12" s="119">
        <v>69.099999999999994</v>
      </c>
    </row>
    <row r="13" spans="1:4" ht="15" thickBot="1" x14ac:dyDescent="0.4">
      <c r="A13" s="118" t="s">
        <v>335</v>
      </c>
      <c r="B13" s="147">
        <v>10.71</v>
      </c>
      <c r="C13" s="147">
        <v>156.41999999999999</v>
      </c>
      <c r="D13" s="119">
        <v>17.55</v>
      </c>
    </row>
  </sheetData>
  <mergeCells count="1">
    <mergeCell ref="A10:A11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16" workbookViewId="0">
      <selection activeCell="J22" sqref="J22"/>
    </sheetView>
  </sheetViews>
  <sheetFormatPr baseColWidth="10" defaultRowHeight="14.5" x14ac:dyDescent="0.35"/>
  <cols>
    <col min="1" max="1" width="40.81640625" customWidth="1"/>
  </cols>
  <sheetData>
    <row r="1" spans="1:3" x14ac:dyDescent="0.35">
      <c r="A1" s="159" t="s">
        <v>336</v>
      </c>
      <c r="B1" s="160">
        <v>2022</v>
      </c>
      <c r="C1" s="161">
        <v>2021</v>
      </c>
    </row>
    <row r="2" spans="1:3" x14ac:dyDescent="0.35">
      <c r="A2" s="162" t="s">
        <v>337</v>
      </c>
      <c r="B2" s="163">
        <v>0.113</v>
      </c>
      <c r="C2" s="163">
        <v>9.5000000000000001E-2</v>
      </c>
    </row>
    <row r="3" spans="1:3" x14ac:dyDescent="0.35">
      <c r="A3" s="164" t="s">
        <v>338</v>
      </c>
      <c r="B3" s="165">
        <v>9.0700000000000003E-2</v>
      </c>
      <c r="C3" s="165">
        <v>0.108</v>
      </c>
    </row>
    <row r="4" spans="1:3" x14ac:dyDescent="0.35">
      <c r="A4" s="162" t="s">
        <v>339</v>
      </c>
      <c r="B4" s="163">
        <v>8.7400000000000005E-2</v>
      </c>
      <c r="C4" s="163">
        <v>9.8299999999999998E-2</v>
      </c>
    </row>
    <row r="5" spans="1:3" x14ac:dyDescent="0.35">
      <c r="A5" s="164" t="s">
        <v>340</v>
      </c>
      <c r="B5" s="165">
        <v>0.65969999999999995</v>
      </c>
      <c r="C5" s="165">
        <v>0.65549999999999997</v>
      </c>
    </row>
    <row r="6" spans="1:3" x14ac:dyDescent="0.35">
      <c r="A6" s="162" t="s">
        <v>341</v>
      </c>
      <c r="B6" s="163">
        <v>0.123</v>
      </c>
      <c r="C6" s="163">
        <v>4.9000000000000002E-2</v>
      </c>
    </row>
    <row r="7" spans="1:3" x14ac:dyDescent="0.35">
      <c r="A7" s="164" t="s">
        <v>342</v>
      </c>
      <c r="B7" s="165">
        <v>2.8000000000000001E-2</v>
      </c>
      <c r="C7" s="165">
        <v>2.9000000000000001E-2</v>
      </c>
    </row>
    <row r="8" spans="1:3" x14ac:dyDescent="0.35">
      <c r="A8" s="162" t="s">
        <v>343</v>
      </c>
      <c r="B8" s="163">
        <v>0.247</v>
      </c>
      <c r="C8" s="163">
        <v>0.23300000000000001</v>
      </c>
    </row>
    <row r="9" spans="1:3" x14ac:dyDescent="0.35">
      <c r="A9" s="164" t="s">
        <v>344</v>
      </c>
      <c r="B9" s="165">
        <v>0.85099999999999998</v>
      </c>
      <c r="C9" s="165">
        <v>0.85599999999999998</v>
      </c>
    </row>
    <row r="10" spans="1:3" x14ac:dyDescent="0.35">
      <c r="A10" s="162" t="s">
        <v>345</v>
      </c>
      <c r="B10" s="163">
        <v>0.82599999999999996</v>
      </c>
      <c r="C10" s="163">
        <v>0.83599999999999997</v>
      </c>
    </row>
    <row r="11" spans="1:3" x14ac:dyDescent="0.35">
      <c r="A11" s="164" t="s">
        <v>346</v>
      </c>
      <c r="B11" s="165">
        <v>0.29799999999999999</v>
      </c>
      <c r="C11" s="165">
        <v>0.28399999999999997</v>
      </c>
    </row>
    <row r="12" spans="1:3" x14ac:dyDescent="0.35">
      <c r="A12" s="162" t="s">
        <v>347</v>
      </c>
      <c r="B12" s="163">
        <v>0.64</v>
      </c>
      <c r="C12" s="163">
        <v>0.60499999999999998</v>
      </c>
    </row>
    <row r="13" spans="1:3" x14ac:dyDescent="0.35">
      <c r="A13" s="166" t="s">
        <v>348</v>
      </c>
      <c r="B13" s="167">
        <v>0.185</v>
      </c>
      <c r="C13" s="168">
        <v>0.214</v>
      </c>
    </row>
    <row r="14" spans="1:3" x14ac:dyDescent="0.35">
      <c r="A14" s="162" t="s">
        <v>349</v>
      </c>
      <c r="B14" s="162">
        <v>7803</v>
      </c>
      <c r="C14" s="162">
        <v>6832</v>
      </c>
    </row>
    <row r="15" spans="1:3" x14ac:dyDescent="0.35">
      <c r="A15" s="164" t="s">
        <v>350</v>
      </c>
      <c r="B15" s="164">
        <v>4</v>
      </c>
      <c r="C15" s="164">
        <v>1</v>
      </c>
    </row>
    <row r="16" spans="1:3" x14ac:dyDescent="0.35">
      <c r="A16" s="162" t="s">
        <v>351</v>
      </c>
      <c r="B16" s="162">
        <v>52</v>
      </c>
      <c r="C16" s="162">
        <v>45</v>
      </c>
    </row>
    <row r="17" spans="1:3" x14ac:dyDescent="0.35">
      <c r="A17" s="164" t="s">
        <v>352</v>
      </c>
      <c r="B17" s="164">
        <v>497</v>
      </c>
      <c r="C17" s="164">
        <v>485</v>
      </c>
    </row>
    <row r="18" spans="1:3" x14ac:dyDescent="0.35">
      <c r="A18" s="162" t="s">
        <v>353</v>
      </c>
      <c r="B18" s="162">
        <v>519</v>
      </c>
      <c r="C18" s="162">
        <v>546</v>
      </c>
    </row>
    <row r="19" spans="1:3" x14ac:dyDescent="0.35">
      <c r="A19" s="164" t="s">
        <v>354</v>
      </c>
      <c r="B19" s="164">
        <v>500</v>
      </c>
      <c r="C19" s="164">
        <v>497</v>
      </c>
    </row>
    <row r="20" spans="1:3" x14ac:dyDescent="0.35">
      <c r="A20" s="162" t="s">
        <v>355</v>
      </c>
      <c r="B20" s="162">
        <v>3774</v>
      </c>
      <c r="C20" s="162">
        <v>3315</v>
      </c>
    </row>
    <row r="21" spans="1:3" x14ac:dyDescent="0.35">
      <c r="A21" s="164" t="s">
        <v>356</v>
      </c>
      <c r="B21" s="164">
        <v>5721</v>
      </c>
      <c r="C21" s="164">
        <v>5057</v>
      </c>
    </row>
    <row r="22" spans="1:3" x14ac:dyDescent="0.35">
      <c r="A22" s="162" t="s">
        <v>357</v>
      </c>
      <c r="B22" s="162">
        <v>140</v>
      </c>
      <c r="C22" s="162">
        <v>45</v>
      </c>
    </row>
    <row r="23" spans="1:3" x14ac:dyDescent="0.35">
      <c r="A23" s="164" t="s">
        <v>358</v>
      </c>
      <c r="B23" s="164">
        <v>1135</v>
      </c>
      <c r="C23" s="164">
        <v>918</v>
      </c>
    </row>
    <row r="24" spans="1:3" x14ac:dyDescent="0.35">
      <c r="A24" s="162" t="s">
        <v>359</v>
      </c>
      <c r="B24" s="162">
        <v>38</v>
      </c>
      <c r="C24" s="162">
        <v>36</v>
      </c>
    </row>
    <row r="25" spans="1:3" x14ac:dyDescent="0.35">
      <c r="A25" s="164" t="s">
        <v>360</v>
      </c>
      <c r="B25" s="164">
        <v>1377</v>
      </c>
      <c r="C25" s="164">
        <v>1252</v>
      </c>
    </row>
    <row r="26" spans="1:3" x14ac:dyDescent="0.35">
      <c r="A26" s="162" t="s">
        <v>361</v>
      </c>
      <c r="B26" s="162">
        <v>297</v>
      </c>
      <c r="C26" s="162">
        <v>205</v>
      </c>
    </row>
    <row r="27" spans="1:3" x14ac:dyDescent="0.35">
      <c r="A27" s="164" t="s">
        <v>362</v>
      </c>
      <c r="B27" s="164">
        <v>1204</v>
      </c>
      <c r="C27" s="164">
        <v>879</v>
      </c>
    </row>
    <row r="28" spans="1:3" x14ac:dyDescent="0.35">
      <c r="A28" s="162" t="s">
        <v>363</v>
      </c>
      <c r="B28" s="169">
        <v>1076432</v>
      </c>
      <c r="C28" s="169">
        <v>960596</v>
      </c>
    </row>
    <row r="29" spans="1:3" x14ac:dyDescent="0.35">
      <c r="A29" s="164" t="s">
        <v>364</v>
      </c>
      <c r="B29" s="170">
        <v>1265338.78</v>
      </c>
      <c r="C29" s="170">
        <v>1122328.75</v>
      </c>
    </row>
    <row r="30" spans="1:3" x14ac:dyDescent="0.35">
      <c r="A30" s="162" t="s">
        <v>365</v>
      </c>
      <c r="B30" s="162">
        <v>1918</v>
      </c>
      <c r="C30" s="162">
        <v>1625</v>
      </c>
    </row>
    <row r="31" spans="1:3" x14ac:dyDescent="0.35">
      <c r="A31" s="164" t="s">
        <v>366</v>
      </c>
      <c r="B31" s="164">
        <v>2322</v>
      </c>
      <c r="C31" s="164">
        <v>1943</v>
      </c>
    </row>
    <row r="32" spans="1:3" x14ac:dyDescent="0.35">
      <c r="A32" s="162" t="s">
        <v>367</v>
      </c>
      <c r="B32" s="162">
        <v>4106</v>
      </c>
      <c r="C32" s="162">
        <v>3425</v>
      </c>
    </row>
    <row r="33" spans="1:3" x14ac:dyDescent="0.35">
      <c r="A33" s="164" t="s">
        <v>368</v>
      </c>
      <c r="B33" s="164">
        <v>6418</v>
      </c>
      <c r="C33" s="164">
        <v>5659</v>
      </c>
    </row>
    <row r="34" spans="1:3" x14ac:dyDescent="0.35">
      <c r="A34" s="162" t="s">
        <v>369</v>
      </c>
      <c r="B34" s="162">
        <v>28001.5</v>
      </c>
      <c r="C34" s="162">
        <v>25416</v>
      </c>
    </row>
    <row r="35" spans="1:3" x14ac:dyDescent="0.35">
      <c r="A35" s="164" t="s">
        <v>370</v>
      </c>
      <c r="B35" s="170">
        <v>151317.97</v>
      </c>
      <c r="C35" s="170">
        <v>118695.91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19" sqref="E19"/>
    </sheetView>
  </sheetViews>
  <sheetFormatPr baseColWidth="10" defaultRowHeight="14.5" x14ac:dyDescent="0.35"/>
  <cols>
    <col min="2" max="2" width="14.26953125" customWidth="1"/>
    <col min="3" max="3" width="16.54296875" customWidth="1"/>
    <col min="4" max="4" width="19.81640625" customWidth="1"/>
    <col min="5" max="5" width="17.453125" customWidth="1"/>
  </cols>
  <sheetData>
    <row r="1" spans="1:5" x14ac:dyDescent="0.35">
      <c r="A1" s="171" t="s">
        <v>97</v>
      </c>
      <c r="B1" s="171" t="s">
        <v>371</v>
      </c>
      <c r="C1" s="171" t="s">
        <v>372</v>
      </c>
      <c r="D1" s="171" t="s">
        <v>252</v>
      </c>
      <c r="E1" s="171" t="s">
        <v>169</v>
      </c>
    </row>
    <row r="2" spans="1:5" x14ac:dyDescent="0.35">
      <c r="A2" s="172">
        <v>2008</v>
      </c>
      <c r="B2" s="173">
        <v>6.8708475652399695E-2</v>
      </c>
      <c r="C2" s="174">
        <v>96000555.590000004</v>
      </c>
      <c r="D2" s="174">
        <v>1397215622.6500001</v>
      </c>
      <c r="E2" s="174">
        <v>1253672960.40046</v>
      </c>
    </row>
    <row r="3" spans="1:5" x14ac:dyDescent="0.35">
      <c r="A3" s="172">
        <v>2009</v>
      </c>
      <c r="B3" s="173">
        <v>6.8281625206270596E-2</v>
      </c>
      <c r="C3" s="174">
        <v>100513904.11</v>
      </c>
      <c r="D3" s="174">
        <v>1472049087.97</v>
      </c>
      <c r="E3" s="174">
        <v>1318081562.09424</v>
      </c>
    </row>
    <row r="4" spans="1:5" x14ac:dyDescent="0.35">
      <c r="A4" s="172">
        <v>2010</v>
      </c>
      <c r="B4" s="173">
        <v>6.5208206842018293E-2</v>
      </c>
      <c r="C4" s="174">
        <v>98157823.829999998</v>
      </c>
      <c r="D4" s="174">
        <v>1505298620.8900001</v>
      </c>
      <c r="E4" s="174">
        <v>1314204141.28318</v>
      </c>
    </row>
    <row r="5" spans="1:5" x14ac:dyDescent="0.35">
      <c r="A5" s="172">
        <v>2011</v>
      </c>
      <c r="B5" s="173">
        <v>6.433360475215448E-2</v>
      </c>
      <c r="C5" s="174">
        <v>92788767.620000005</v>
      </c>
      <c r="D5" s="174">
        <v>1442306365.04</v>
      </c>
      <c r="E5" s="174">
        <v>1240950745.49143</v>
      </c>
    </row>
    <row r="6" spans="1:5" x14ac:dyDescent="0.35">
      <c r="A6" s="172">
        <v>2012</v>
      </c>
      <c r="B6" s="173">
        <v>8.5190663988307158E-2</v>
      </c>
      <c r="C6" s="174">
        <v>112917872.86</v>
      </c>
      <c r="D6" s="174">
        <v>1325472388.3299999</v>
      </c>
      <c r="E6" s="174">
        <v>1112493132.6624</v>
      </c>
    </row>
    <row r="7" spans="1:5" x14ac:dyDescent="0.35">
      <c r="A7" s="172">
        <v>2013</v>
      </c>
      <c r="B7" s="173">
        <v>0.1045458364641919</v>
      </c>
      <c r="C7" s="174">
        <v>134268526.88999999</v>
      </c>
      <c r="D7" s="174">
        <v>1284302956.78</v>
      </c>
      <c r="E7" s="174">
        <v>1057441889.19723</v>
      </c>
    </row>
    <row r="8" spans="1:5" x14ac:dyDescent="0.35">
      <c r="A8" s="172">
        <v>2014</v>
      </c>
      <c r="B8" s="173">
        <v>0.10068678321187438</v>
      </c>
      <c r="C8" s="174">
        <v>135535493.91</v>
      </c>
      <c r="D8" s="174">
        <v>1346110081.05</v>
      </c>
      <c r="E8" s="174">
        <v>1114457420.17717</v>
      </c>
    </row>
    <row r="9" spans="1:5" x14ac:dyDescent="0.35">
      <c r="A9" s="172">
        <v>2015</v>
      </c>
      <c r="B9" s="173">
        <v>0.10111308955171021</v>
      </c>
      <c r="C9" s="174">
        <v>140566807.84999999</v>
      </c>
      <c r="D9" s="174">
        <v>1390193974.6199999</v>
      </c>
      <c r="E9" s="174">
        <v>1158100797.6886699</v>
      </c>
    </row>
    <row r="10" spans="1:5" x14ac:dyDescent="0.35">
      <c r="A10" s="172">
        <v>2016</v>
      </c>
      <c r="B10" s="173">
        <v>0.10161784865124329</v>
      </c>
      <c r="C10" s="174">
        <v>148140051.94999999</v>
      </c>
      <c r="D10" s="174">
        <v>1457815274.74</v>
      </c>
      <c r="E10" s="174">
        <v>1212465227.5053501</v>
      </c>
    </row>
    <row r="11" spans="1:5" x14ac:dyDescent="0.35">
      <c r="A11" s="172">
        <v>2017</v>
      </c>
      <c r="B11" s="173">
        <v>0.10211436588853538</v>
      </c>
      <c r="C11" s="174">
        <v>152896737.38</v>
      </c>
      <c r="D11" s="174">
        <v>1497308787.55</v>
      </c>
      <c r="E11" s="174">
        <v>1248081185.55265</v>
      </c>
    </row>
    <row r="12" spans="1:5" x14ac:dyDescent="0.35">
      <c r="A12" s="172">
        <v>2018</v>
      </c>
      <c r="B12" s="173">
        <v>0.10170302134570562</v>
      </c>
      <c r="C12" s="174">
        <v>158578355.40000001</v>
      </c>
      <c r="D12" s="174">
        <v>1559229542.0699999</v>
      </c>
      <c r="E12" s="174">
        <v>1300734867.4407899</v>
      </c>
    </row>
    <row r="13" spans="1:5" x14ac:dyDescent="0.35">
      <c r="A13" s="172">
        <v>2019</v>
      </c>
      <c r="B13" s="173">
        <v>0.10389892547518496</v>
      </c>
      <c r="C13" s="174">
        <v>166682794.86000001</v>
      </c>
      <c r="D13" s="174">
        <v>1604278332.02</v>
      </c>
      <c r="E13" s="174">
        <v>1336236862.09692</v>
      </c>
    </row>
    <row r="14" spans="1:5" x14ac:dyDescent="0.35">
      <c r="A14" s="172">
        <v>2020</v>
      </c>
      <c r="B14" s="173">
        <v>0.10550676247340909</v>
      </c>
      <c r="C14" s="174">
        <v>172839645.66</v>
      </c>
      <c r="D14" s="174">
        <v>1638185473.6900001</v>
      </c>
      <c r="E14" s="174">
        <v>1364808558.6272099</v>
      </c>
    </row>
    <row r="15" spans="1:5" x14ac:dyDescent="0.35">
      <c r="A15" s="172">
        <v>2021</v>
      </c>
      <c r="B15" s="173">
        <v>9.3511718657525042E-2</v>
      </c>
      <c r="C15" s="174">
        <v>162614897.44999999</v>
      </c>
      <c r="D15" s="174">
        <v>1738978812.3299999</v>
      </c>
      <c r="E15" s="174">
        <v>1467484213.92994</v>
      </c>
    </row>
    <row r="16" spans="1:5" x14ac:dyDescent="0.35">
      <c r="A16" s="172">
        <v>2022</v>
      </c>
      <c r="B16" s="173">
        <v>9.4294620020426004E-2</v>
      </c>
      <c r="C16" s="174">
        <v>173941325.37</v>
      </c>
      <c r="D16" s="174">
        <v>1844658002.04</v>
      </c>
      <c r="E16" s="174">
        <v>1553865358.6201401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F6" sqref="F6"/>
    </sheetView>
  </sheetViews>
  <sheetFormatPr baseColWidth="10" defaultRowHeight="14.5" x14ac:dyDescent="0.35"/>
  <cols>
    <col min="1" max="1" width="17.81640625" customWidth="1"/>
    <col min="2" max="2" width="19.453125" customWidth="1"/>
    <col min="3" max="3" width="19.81640625" customWidth="1"/>
  </cols>
  <sheetData>
    <row r="1" spans="1:4" x14ac:dyDescent="0.35">
      <c r="A1" s="175" t="s">
        <v>168</v>
      </c>
      <c r="B1" s="175" t="s">
        <v>252</v>
      </c>
      <c r="C1" s="175" t="s">
        <v>372</v>
      </c>
      <c r="D1" s="175" t="s">
        <v>373</v>
      </c>
    </row>
    <row r="2" spans="1:4" x14ac:dyDescent="0.35">
      <c r="A2" s="176">
        <v>44562</v>
      </c>
      <c r="B2" s="177">
        <v>152180278.56</v>
      </c>
      <c r="C2" s="177">
        <v>13930199.24</v>
      </c>
      <c r="D2" s="178">
        <v>9.1537480229461898E-2</v>
      </c>
    </row>
    <row r="3" spans="1:4" x14ac:dyDescent="0.35">
      <c r="A3" s="179">
        <v>44593</v>
      </c>
      <c r="B3" s="180">
        <v>144182188.94</v>
      </c>
      <c r="C3" s="180">
        <v>13793598.9</v>
      </c>
      <c r="D3" s="181">
        <v>9.5667842203034301E-2</v>
      </c>
    </row>
    <row r="4" spans="1:4" x14ac:dyDescent="0.35">
      <c r="A4" s="176">
        <v>44621</v>
      </c>
      <c r="B4" s="177">
        <v>168102748.18000001</v>
      </c>
      <c r="C4" s="177">
        <v>15654735.869999999</v>
      </c>
      <c r="D4" s="178">
        <v>9.3125996091612498E-2</v>
      </c>
    </row>
    <row r="5" spans="1:4" x14ac:dyDescent="0.35">
      <c r="A5" s="179">
        <v>44652</v>
      </c>
      <c r="B5" s="180">
        <v>153489091.84999999</v>
      </c>
      <c r="C5" s="180">
        <v>14535587.710000001</v>
      </c>
      <c r="D5" s="181">
        <v>9.4701112208059504E-2</v>
      </c>
    </row>
    <row r="6" spans="1:4" x14ac:dyDescent="0.35">
      <c r="A6" s="176">
        <v>44682</v>
      </c>
      <c r="B6" s="177">
        <v>162693968.91</v>
      </c>
      <c r="C6" s="177">
        <v>16268291.460000001</v>
      </c>
      <c r="D6" s="178">
        <v>9.9993205458030199E-2</v>
      </c>
    </row>
    <row r="7" spans="1:4" x14ac:dyDescent="0.35">
      <c r="A7" s="179">
        <v>44713</v>
      </c>
      <c r="B7" s="180">
        <v>159787329.72</v>
      </c>
      <c r="C7" s="180">
        <v>15216139.300000001</v>
      </c>
      <c r="D7" s="181">
        <v>9.5227445922425005E-2</v>
      </c>
    </row>
    <row r="8" spans="1:4" x14ac:dyDescent="0.35">
      <c r="A8" s="176">
        <v>44743</v>
      </c>
      <c r="B8" s="177">
        <v>146061245.59</v>
      </c>
      <c r="C8" s="177">
        <v>13469776.630000001</v>
      </c>
      <c r="D8" s="178">
        <v>9.2220058617124401E-2</v>
      </c>
    </row>
    <row r="9" spans="1:4" x14ac:dyDescent="0.35">
      <c r="A9" s="179">
        <v>44774</v>
      </c>
      <c r="B9" s="180">
        <v>134042408.45</v>
      </c>
      <c r="C9" s="180">
        <v>11909068.75</v>
      </c>
      <c r="D9" s="181">
        <v>8.8845529468700002E-2</v>
      </c>
    </row>
    <row r="10" spans="1:4" x14ac:dyDescent="0.35">
      <c r="A10" s="176">
        <v>44805</v>
      </c>
      <c r="B10" s="177">
        <v>150650129.62</v>
      </c>
      <c r="C10" s="177">
        <v>14002803.539999999</v>
      </c>
      <c r="D10" s="178">
        <v>9.2949163570722998E-2</v>
      </c>
    </row>
    <row r="11" spans="1:4" x14ac:dyDescent="0.35">
      <c r="A11" s="179">
        <v>44835</v>
      </c>
      <c r="B11" s="180">
        <v>156080745.75999999</v>
      </c>
      <c r="C11" s="180">
        <v>14847313.77</v>
      </c>
      <c r="D11" s="181">
        <v>9.5125851031172104E-2</v>
      </c>
    </row>
    <row r="12" spans="1:4" x14ac:dyDescent="0.35">
      <c r="A12" s="176">
        <v>44866</v>
      </c>
      <c r="B12" s="177">
        <v>156693537.72999999</v>
      </c>
      <c r="C12" s="177">
        <v>15015053.01</v>
      </c>
      <c r="D12" s="178">
        <v>9.5824328351514804E-2</v>
      </c>
    </row>
    <row r="13" spans="1:4" x14ac:dyDescent="0.35">
      <c r="A13" s="179">
        <v>44896</v>
      </c>
      <c r="B13" s="180">
        <v>160694328.72999999</v>
      </c>
      <c r="C13" s="180">
        <v>15298757.189999999</v>
      </c>
      <c r="D13" s="181">
        <v>9.52040890982849E-2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>
      <selection activeCell="E57" sqref="E57"/>
    </sheetView>
  </sheetViews>
  <sheetFormatPr baseColWidth="10" defaultRowHeight="14.5" x14ac:dyDescent="0.35"/>
  <cols>
    <col min="1" max="1" width="50.1796875" customWidth="1"/>
  </cols>
  <sheetData>
    <row r="1" spans="1:3" x14ac:dyDescent="0.35">
      <c r="A1" s="25" t="s">
        <v>24</v>
      </c>
      <c r="B1" s="25" t="s">
        <v>25</v>
      </c>
      <c r="C1" s="25" t="s">
        <v>26</v>
      </c>
    </row>
    <row r="2" spans="1:3" x14ac:dyDescent="0.35">
      <c r="A2" s="26" t="s">
        <v>27</v>
      </c>
      <c r="B2" s="27">
        <v>0.132279351867402</v>
      </c>
      <c r="C2" s="27">
        <v>0.132279351867402</v>
      </c>
    </row>
    <row r="3" spans="1:3" x14ac:dyDescent="0.35">
      <c r="A3" s="28" t="s">
        <v>28</v>
      </c>
      <c r="B3" s="29">
        <v>8.9536839741318694E-2</v>
      </c>
      <c r="C3" s="29">
        <v>0.22181619160872099</v>
      </c>
    </row>
    <row r="4" spans="1:3" x14ac:dyDescent="0.35">
      <c r="A4" s="26" t="s">
        <v>29</v>
      </c>
      <c r="B4" s="27">
        <v>7.4959472932357399E-2</v>
      </c>
      <c r="C4" s="27">
        <v>0.29677566454107901</v>
      </c>
    </row>
    <row r="5" spans="1:3" x14ac:dyDescent="0.35">
      <c r="A5" s="28" t="s">
        <v>30</v>
      </c>
      <c r="B5" s="29">
        <v>7.4061331995530902E-2</v>
      </c>
      <c r="C5" s="29">
        <v>0.37083699653660901</v>
      </c>
    </row>
    <row r="6" spans="1:3" x14ac:dyDescent="0.35">
      <c r="A6" s="26" t="s">
        <v>31</v>
      </c>
      <c r="B6" s="27">
        <v>6.9686514781005501E-2</v>
      </c>
      <c r="C6" s="27">
        <v>0.44052351131761502</v>
      </c>
    </row>
    <row r="7" spans="1:3" x14ac:dyDescent="0.35">
      <c r="A7" s="28" t="s">
        <v>32</v>
      </c>
      <c r="B7" s="29">
        <v>5.49589336119772E-2</v>
      </c>
      <c r="C7" s="29">
        <v>0.49548244492959198</v>
      </c>
    </row>
    <row r="8" spans="1:3" x14ac:dyDescent="0.35">
      <c r="A8" s="26" t="s">
        <v>33</v>
      </c>
      <c r="B8" s="27">
        <v>5.4955045651137902E-2</v>
      </c>
      <c r="C8" s="27">
        <v>0.55043749058072999</v>
      </c>
    </row>
    <row r="9" spans="1:3" x14ac:dyDescent="0.35">
      <c r="A9" s="28" t="s">
        <v>34</v>
      </c>
      <c r="B9" s="29">
        <v>5.4331300816164399E-2</v>
      </c>
      <c r="C9" s="29">
        <v>0.60476879139689399</v>
      </c>
    </row>
    <row r="10" spans="1:3" x14ac:dyDescent="0.35">
      <c r="A10" s="26" t="s">
        <v>35</v>
      </c>
      <c r="B10" s="27">
        <v>4.3800195002923301E-2</v>
      </c>
      <c r="C10" s="27">
        <v>0.64856898639981797</v>
      </c>
    </row>
    <row r="11" spans="1:3" x14ac:dyDescent="0.35">
      <c r="A11" s="28" t="s">
        <v>36</v>
      </c>
      <c r="B11" s="29">
        <v>3.0695872694814299E-2</v>
      </c>
      <c r="C11" s="29">
        <v>0.67926485909463197</v>
      </c>
    </row>
    <row r="12" spans="1:3" x14ac:dyDescent="0.35">
      <c r="A12" s="26" t="s">
        <v>37</v>
      </c>
      <c r="B12" s="27">
        <v>2.9370065203057599E-2</v>
      </c>
      <c r="C12" s="27">
        <v>0.70863492429768904</v>
      </c>
    </row>
    <row r="13" spans="1:3" x14ac:dyDescent="0.35">
      <c r="A13" s="28" t="s">
        <v>38</v>
      </c>
      <c r="B13" s="29">
        <v>2.18421344065029E-2</v>
      </c>
      <c r="C13" s="29">
        <v>0.73047705870419199</v>
      </c>
    </row>
    <row r="14" spans="1:3" x14ac:dyDescent="0.35">
      <c r="A14" s="26" t="s">
        <v>39</v>
      </c>
      <c r="B14" s="27">
        <v>2.1456008943187999E-2</v>
      </c>
      <c r="C14" s="27">
        <v>0.75193306764737999</v>
      </c>
    </row>
    <row r="15" spans="1:3" x14ac:dyDescent="0.35">
      <c r="A15" s="28" t="s">
        <v>40</v>
      </c>
      <c r="B15" s="29">
        <v>2.0803582231201798E-2</v>
      </c>
      <c r="C15" s="29">
        <v>0.77273664987858204</v>
      </c>
    </row>
    <row r="16" spans="1:3" x14ac:dyDescent="0.35">
      <c r="A16" s="26" t="s">
        <v>41</v>
      </c>
      <c r="B16" s="27">
        <v>1.98220535121598E-2</v>
      </c>
      <c r="C16" s="27">
        <v>0.79255870339074197</v>
      </c>
    </row>
    <row r="17" spans="1:3" x14ac:dyDescent="0.35">
      <c r="A17" s="28" t="s">
        <v>42</v>
      </c>
      <c r="B17" s="29">
        <v>1.8997025530004701E-2</v>
      </c>
      <c r="C17" s="29">
        <v>0.81155572892074701</v>
      </c>
    </row>
    <row r="18" spans="1:3" x14ac:dyDescent="0.35">
      <c r="A18" s="26" t="s">
        <v>43</v>
      </c>
      <c r="B18" s="27">
        <v>1.74212675001147E-2</v>
      </c>
      <c r="C18" s="27">
        <v>0.82897699642086098</v>
      </c>
    </row>
    <row r="19" spans="1:3" x14ac:dyDescent="0.35">
      <c r="A19" s="28" t="s">
        <v>44</v>
      </c>
      <c r="B19" s="29">
        <v>1.70997332932421E-2</v>
      </c>
      <c r="C19" s="29">
        <v>0.84607672971410297</v>
      </c>
    </row>
    <row r="20" spans="1:3" x14ac:dyDescent="0.35">
      <c r="A20" s="26" t="s">
        <v>45</v>
      </c>
      <c r="B20" s="27">
        <v>1.6390288125567101E-2</v>
      </c>
      <c r="C20" s="27">
        <v>0.86246701783967095</v>
      </c>
    </row>
    <row r="21" spans="1:3" x14ac:dyDescent="0.35">
      <c r="A21" s="28" t="s">
        <v>46</v>
      </c>
      <c r="B21" s="29">
        <v>1.4938467442286E-2</v>
      </c>
      <c r="C21" s="29">
        <v>0.87740548528195605</v>
      </c>
    </row>
    <row r="22" spans="1:3" x14ac:dyDescent="0.35">
      <c r="A22" s="26" t="s">
        <v>47</v>
      </c>
      <c r="B22" s="27">
        <v>1.33498503118878E-2</v>
      </c>
      <c r="C22" s="27">
        <v>0.89075533559384401</v>
      </c>
    </row>
    <row r="23" spans="1:3" x14ac:dyDescent="0.35">
      <c r="A23" s="28" t="s">
        <v>48</v>
      </c>
      <c r="B23" s="29">
        <v>1.3304757529152E-2</v>
      </c>
      <c r="C23" s="29">
        <v>0.90406009312299596</v>
      </c>
    </row>
    <row r="24" spans="1:3" x14ac:dyDescent="0.35">
      <c r="A24" s="26" t="s">
        <v>49</v>
      </c>
      <c r="B24" s="27">
        <v>1.3088397936364401E-2</v>
      </c>
      <c r="C24" s="27">
        <v>0.91714849105936103</v>
      </c>
    </row>
    <row r="25" spans="1:3" x14ac:dyDescent="0.35">
      <c r="A25" s="28" t="s">
        <v>50</v>
      </c>
      <c r="B25" s="29">
        <v>1.1597294623226201E-2</v>
      </c>
      <c r="C25" s="29">
        <v>0.92874578568258703</v>
      </c>
    </row>
    <row r="26" spans="1:3" x14ac:dyDescent="0.35">
      <c r="A26" s="26" t="s">
        <v>51</v>
      </c>
      <c r="B26" s="27">
        <v>1.14299286286372E-2</v>
      </c>
      <c r="C26" s="27">
        <v>0.94017571431122404</v>
      </c>
    </row>
    <row r="27" spans="1:3" x14ac:dyDescent="0.35">
      <c r="A27" s="28" t="s">
        <v>52</v>
      </c>
      <c r="B27" s="29">
        <v>1.01783059540422E-2</v>
      </c>
      <c r="C27" s="29">
        <v>0.95035402026526605</v>
      </c>
    </row>
    <row r="28" spans="1:3" x14ac:dyDescent="0.35">
      <c r="A28" s="26" t="s">
        <v>53</v>
      </c>
      <c r="B28" s="27">
        <v>9.1723029955343809E-3</v>
      </c>
      <c r="C28" s="27">
        <v>0.95952632326080101</v>
      </c>
    </row>
    <row r="29" spans="1:3" x14ac:dyDescent="0.35">
      <c r="A29" s="28" t="s">
        <v>54</v>
      </c>
      <c r="B29" s="29">
        <v>8.4532582448803399E-3</v>
      </c>
      <c r="C29" s="29">
        <v>0.96797958150568097</v>
      </c>
    </row>
    <row r="30" spans="1:3" x14ac:dyDescent="0.35">
      <c r="A30" s="26" t="s">
        <v>55</v>
      </c>
      <c r="B30" s="27">
        <v>8.1517508302900998E-3</v>
      </c>
      <c r="C30" s="27">
        <v>0.97613133233597105</v>
      </c>
    </row>
    <row r="31" spans="1:3" x14ac:dyDescent="0.35">
      <c r="A31" s="28" t="s">
        <v>56</v>
      </c>
      <c r="B31" s="29">
        <v>6.3551464884849798E-3</v>
      </c>
      <c r="C31" s="29">
        <v>0.98248647882445606</v>
      </c>
    </row>
    <row r="32" spans="1:3" x14ac:dyDescent="0.35">
      <c r="A32" s="26" t="s">
        <v>57</v>
      </c>
      <c r="B32" s="27">
        <v>5.4574554241912602E-3</v>
      </c>
      <c r="C32" s="27">
        <v>0.98794393424864702</v>
      </c>
    </row>
    <row r="33" spans="1:3" x14ac:dyDescent="0.35">
      <c r="A33" s="28" t="s">
        <v>58</v>
      </c>
      <c r="B33" s="29">
        <v>2.7060385084173599E-3</v>
      </c>
      <c r="C33" s="29">
        <v>0.99064997275706501</v>
      </c>
    </row>
    <row r="34" spans="1:3" x14ac:dyDescent="0.35">
      <c r="A34" s="26" t="s">
        <v>59</v>
      </c>
      <c r="B34" s="27">
        <v>1.8003251252317299E-3</v>
      </c>
      <c r="C34" s="27">
        <v>0.99245029788229699</v>
      </c>
    </row>
    <row r="35" spans="1:3" x14ac:dyDescent="0.35">
      <c r="A35" s="28" t="s">
        <v>60</v>
      </c>
      <c r="B35" s="29">
        <v>1.63266298989052E-3</v>
      </c>
      <c r="C35" s="29">
        <v>0.99408296087218695</v>
      </c>
    </row>
    <row r="36" spans="1:3" x14ac:dyDescent="0.35">
      <c r="A36" s="26" t="s">
        <v>61</v>
      </c>
      <c r="B36" s="27">
        <v>1.3378509117746001E-3</v>
      </c>
      <c r="C36" s="27">
        <v>0.99542081178396202</v>
      </c>
    </row>
    <row r="37" spans="1:3" x14ac:dyDescent="0.35">
      <c r="A37" s="28" t="s">
        <v>62</v>
      </c>
      <c r="B37" s="29">
        <v>9.5792436242664303E-4</v>
      </c>
      <c r="C37" s="29">
        <v>0.99637873614638806</v>
      </c>
    </row>
    <row r="38" spans="1:3" x14ac:dyDescent="0.35">
      <c r="A38" s="26" t="s">
        <v>63</v>
      </c>
      <c r="B38" s="27">
        <v>9.1606136272971196E-4</v>
      </c>
      <c r="C38" s="27">
        <v>0.99729479750911798</v>
      </c>
    </row>
    <row r="39" spans="1:3" x14ac:dyDescent="0.35">
      <c r="A39" s="28" t="s">
        <v>64</v>
      </c>
      <c r="B39" s="29">
        <v>9.1327198742799202E-4</v>
      </c>
      <c r="C39" s="29">
        <v>0.99820806949654595</v>
      </c>
    </row>
    <row r="40" spans="1:3" x14ac:dyDescent="0.35">
      <c r="A40" s="26" t="s">
        <v>65</v>
      </c>
      <c r="B40" s="27">
        <v>7.6325721185677695E-4</v>
      </c>
      <c r="C40" s="27">
        <v>0.99897132670840305</v>
      </c>
    </row>
    <row r="41" spans="1:3" x14ac:dyDescent="0.35">
      <c r="A41" s="28" t="s">
        <v>66</v>
      </c>
      <c r="B41" s="29">
        <v>7.5497682881506896E-4</v>
      </c>
      <c r="C41" s="29">
        <v>0.99972630353721803</v>
      </c>
    </row>
    <row r="42" spans="1:3" x14ac:dyDescent="0.35">
      <c r="A42" s="26" t="s">
        <v>67</v>
      </c>
      <c r="B42" s="27">
        <v>2.0630281138510001E-4</v>
      </c>
      <c r="C42" s="27">
        <v>0.99993260634860304</v>
      </c>
    </row>
    <row r="43" spans="1:3" x14ac:dyDescent="0.35">
      <c r="A43" s="28" t="s">
        <v>68</v>
      </c>
      <c r="B43" s="29">
        <v>5.88035959193765E-5</v>
      </c>
      <c r="C43" s="29">
        <v>0.99999140994452296</v>
      </c>
    </row>
    <row r="44" spans="1:3" x14ac:dyDescent="0.35">
      <c r="A44" s="26" t="s">
        <v>69</v>
      </c>
      <c r="B44" s="27">
        <v>8.9351682720220403E-6</v>
      </c>
      <c r="C44" s="27">
        <v>1.0000003451127899</v>
      </c>
    </row>
    <row r="45" spans="1:3" x14ac:dyDescent="0.35">
      <c r="A45" s="28" t="s">
        <v>70</v>
      </c>
      <c r="B45" s="29">
        <v>8.1439461266808297E-7</v>
      </c>
      <c r="C45" s="29">
        <v>1.0000011595074101</v>
      </c>
    </row>
    <row r="46" spans="1:3" x14ac:dyDescent="0.35">
      <c r="A46" s="26" t="s">
        <v>71</v>
      </c>
      <c r="B46" s="27">
        <v>2.7116782873890498E-7</v>
      </c>
      <c r="C46" s="27">
        <v>1.0000014306752401</v>
      </c>
    </row>
    <row r="47" spans="1:3" x14ac:dyDescent="0.35">
      <c r="A47" s="28" t="s">
        <v>72</v>
      </c>
      <c r="B47" s="29">
        <v>1.2907210053916299E-8</v>
      </c>
      <c r="C47" s="29">
        <v>1.00000144358245</v>
      </c>
    </row>
    <row r="48" spans="1:3" x14ac:dyDescent="0.35">
      <c r="A48" s="26" t="s">
        <v>73</v>
      </c>
      <c r="B48" s="29">
        <v>1.2907210053916299E-8</v>
      </c>
      <c r="C48" s="27">
        <v>1.00000144358245</v>
      </c>
    </row>
    <row r="49" spans="1:3" x14ac:dyDescent="0.35">
      <c r="A49" s="28" t="s">
        <v>74</v>
      </c>
      <c r="B49" s="29">
        <v>-1.4435824466736901E-6</v>
      </c>
      <c r="C49" s="29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D10" sqref="D10"/>
    </sheetView>
  </sheetViews>
  <sheetFormatPr baseColWidth="10" defaultRowHeight="14.5" x14ac:dyDescent="0.35"/>
  <cols>
    <col min="1" max="1" width="38.81640625" style="3" customWidth="1"/>
    <col min="2" max="2" width="27.7265625" customWidth="1"/>
  </cols>
  <sheetData>
    <row r="1" spans="1:6" x14ac:dyDescent="0.35">
      <c r="A1" s="3" t="s">
        <v>75</v>
      </c>
    </row>
    <row r="3" spans="1:6" ht="21.5" thickBot="1" x14ac:dyDescent="0.4">
      <c r="A3" s="30" t="s">
        <v>24</v>
      </c>
      <c r="B3" s="30" t="s">
        <v>76</v>
      </c>
      <c r="C3" s="30" t="s">
        <v>77</v>
      </c>
      <c r="D3" s="30" t="s">
        <v>78</v>
      </c>
      <c r="E3" s="30" t="s">
        <v>79</v>
      </c>
      <c r="F3" s="30" t="s">
        <v>80</v>
      </c>
    </row>
    <row r="4" spans="1:6" ht="15" thickBot="1" x14ac:dyDescent="0.4">
      <c r="A4" s="31" t="s">
        <v>33</v>
      </c>
      <c r="B4" s="31" t="s">
        <v>81</v>
      </c>
      <c r="C4" s="32">
        <v>36626051.560000002</v>
      </c>
      <c r="D4" s="32">
        <v>602433.01</v>
      </c>
      <c r="E4" s="33">
        <v>1.67E-2</v>
      </c>
      <c r="F4" s="34">
        <v>156.66</v>
      </c>
    </row>
    <row r="5" spans="1:6" ht="15" thickBot="1" x14ac:dyDescent="0.4">
      <c r="A5" s="31" t="s">
        <v>30</v>
      </c>
      <c r="B5" s="31" t="s">
        <v>82</v>
      </c>
      <c r="C5" s="32">
        <v>29070109.43</v>
      </c>
      <c r="D5" s="32">
        <v>3539896.24</v>
      </c>
      <c r="E5" s="33">
        <v>0.13869999999999999</v>
      </c>
      <c r="F5" s="34">
        <v>9.5</v>
      </c>
    </row>
    <row r="6" spans="1:6" ht="15" thickBot="1" x14ac:dyDescent="0.4">
      <c r="A6" s="31" t="s">
        <v>27</v>
      </c>
      <c r="B6" s="31" t="s">
        <v>83</v>
      </c>
      <c r="C6" s="32">
        <v>27079561.460000001</v>
      </c>
      <c r="D6" s="32">
        <v>7237640.9500000002</v>
      </c>
      <c r="E6" s="33">
        <v>0.36480000000000001</v>
      </c>
      <c r="F6" s="34">
        <v>6.64</v>
      </c>
    </row>
    <row r="7" spans="1:6" ht="15" thickBot="1" x14ac:dyDescent="0.4">
      <c r="A7" s="35" t="s">
        <v>27</v>
      </c>
      <c r="B7" s="35" t="s">
        <v>84</v>
      </c>
      <c r="C7" s="36">
        <v>25620378.890000001</v>
      </c>
      <c r="D7" s="36">
        <v>373158.54</v>
      </c>
      <c r="E7" s="37">
        <v>1.4800000000000001E-2</v>
      </c>
      <c r="F7" s="38">
        <v>18.64</v>
      </c>
    </row>
    <row r="8" spans="1:6" ht="38" thickBot="1" x14ac:dyDescent="0.4">
      <c r="A8" s="35" t="s">
        <v>32</v>
      </c>
      <c r="B8" s="35" t="s">
        <v>85</v>
      </c>
      <c r="C8" s="36">
        <v>19574998.02</v>
      </c>
      <c r="D8" s="36">
        <v>6466451.8200000003</v>
      </c>
      <c r="E8" s="37">
        <v>0.49330000000000002</v>
      </c>
      <c r="F8" s="38" t="s">
        <v>86</v>
      </c>
    </row>
    <row r="9" spans="1:6" ht="15" thickBot="1" x14ac:dyDescent="0.4">
      <c r="A9" s="35" t="s">
        <v>28</v>
      </c>
      <c r="B9" s="35" t="s">
        <v>87</v>
      </c>
      <c r="C9" s="36">
        <v>19238166.579999998</v>
      </c>
      <c r="D9" s="36">
        <v>671948.04</v>
      </c>
      <c r="E9" s="37">
        <v>3.6200000000000003E-2</v>
      </c>
      <c r="F9" s="38">
        <v>3.17</v>
      </c>
    </row>
    <row r="10" spans="1:6" ht="15" thickBot="1" x14ac:dyDescent="0.4">
      <c r="A10" s="31" t="s">
        <v>31</v>
      </c>
      <c r="B10" s="31" t="s">
        <v>88</v>
      </c>
      <c r="C10" s="32">
        <v>19131464.140000001</v>
      </c>
      <c r="D10" s="32">
        <v>391823.8</v>
      </c>
      <c r="E10" s="33">
        <v>2.0899999999999998E-2</v>
      </c>
      <c r="F10" s="34">
        <v>16.23</v>
      </c>
    </row>
    <row r="11" spans="1:6" ht="15" thickBot="1" x14ac:dyDescent="0.4">
      <c r="A11" s="31" t="s">
        <v>27</v>
      </c>
      <c r="B11" s="31" t="s">
        <v>89</v>
      </c>
      <c r="C11" s="32">
        <v>18723999.41</v>
      </c>
      <c r="D11" s="32">
        <v>-2855243.22</v>
      </c>
      <c r="E11" s="33">
        <v>-0.1323</v>
      </c>
      <c r="F11" s="34">
        <v>12.7</v>
      </c>
    </row>
    <row r="12" spans="1:6" ht="15" thickBot="1" x14ac:dyDescent="0.4">
      <c r="A12" s="31" t="s">
        <v>30</v>
      </c>
      <c r="B12" s="31" t="s">
        <v>90</v>
      </c>
      <c r="C12" s="32">
        <v>18445323.550000001</v>
      </c>
      <c r="D12" s="32">
        <v>-1455217.66</v>
      </c>
      <c r="E12" s="33">
        <v>-7.3099999999999998E-2</v>
      </c>
      <c r="F12" s="34">
        <v>11.28</v>
      </c>
    </row>
    <row r="13" spans="1:6" ht="15" thickBot="1" x14ac:dyDescent="0.4">
      <c r="A13" s="35" t="s">
        <v>30</v>
      </c>
      <c r="B13" s="35" t="s">
        <v>91</v>
      </c>
      <c r="C13" s="36">
        <v>17248518.350000001</v>
      </c>
      <c r="D13" s="36">
        <v>676763.71</v>
      </c>
      <c r="E13" s="37">
        <v>4.0800000000000003E-2</v>
      </c>
      <c r="F13" s="38">
        <v>6.33</v>
      </c>
    </row>
    <row r="14" spans="1:6" ht="15" thickBot="1" x14ac:dyDescent="0.4">
      <c r="A14" s="35" t="s">
        <v>35</v>
      </c>
      <c r="B14" s="35" t="s">
        <v>92</v>
      </c>
      <c r="C14" s="36">
        <v>16227914.07</v>
      </c>
      <c r="D14" s="36">
        <v>268402.73</v>
      </c>
      <c r="E14" s="37">
        <v>1.6799999999999999E-2</v>
      </c>
      <c r="F14" s="38">
        <v>6.48</v>
      </c>
    </row>
    <row r="15" spans="1:6" ht="15" thickBot="1" x14ac:dyDescent="0.4">
      <c r="A15" s="35" t="s">
        <v>27</v>
      </c>
      <c r="B15" s="35" t="s">
        <v>93</v>
      </c>
      <c r="C15" s="36">
        <v>15594362.42</v>
      </c>
      <c r="D15" s="36">
        <v>1705213.85</v>
      </c>
      <c r="E15" s="37">
        <v>0.12280000000000001</v>
      </c>
      <c r="F15" s="38">
        <v>4.7699999999999996</v>
      </c>
    </row>
    <row r="16" spans="1:6" ht="15" thickBot="1" x14ac:dyDescent="0.4">
      <c r="A16" s="31" t="s">
        <v>40</v>
      </c>
      <c r="B16" s="31" t="s">
        <v>94</v>
      </c>
      <c r="C16" s="32">
        <v>15593185.939999999</v>
      </c>
      <c r="D16" s="32">
        <v>1587535.79</v>
      </c>
      <c r="E16" s="33">
        <v>0.1133</v>
      </c>
      <c r="F16" s="34">
        <v>98.69</v>
      </c>
    </row>
    <row r="17" spans="1:6" ht="15" thickBot="1" x14ac:dyDescent="0.4">
      <c r="A17" s="31" t="s">
        <v>37</v>
      </c>
      <c r="B17" s="31" t="s">
        <v>95</v>
      </c>
      <c r="C17" s="32">
        <v>14849251.550000001</v>
      </c>
      <c r="D17" s="32">
        <v>210328.74</v>
      </c>
      <c r="E17" s="33">
        <v>1.44E-2</v>
      </c>
      <c r="F17" s="34">
        <v>223.76</v>
      </c>
    </row>
    <row r="18" spans="1:6" ht="25.5" thickBot="1" x14ac:dyDescent="0.4">
      <c r="A18" s="31" t="s">
        <v>29</v>
      </c>
      <c r="B18" s="31" t="s">
        <v>96</v>
      </c>
      <c r="C18" s="32">
        <v>14674331.689999999</v>
      </c>
      <c r="D18" s="32">
        <v>1884043.26</v>
      </c>
      <c r="E18" s="33">
        <v>0.14729999999999999</v>
      </c>
      <c r="F18" s="34">
        <v>2.85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F7" sqref="F7"/>
    </sheetView>
  </sheetViews>
  <sheetFormatPr baseColWidth="10" defaultRowHeight="14.5" x14ac:dyDescent="0.35"/>
  <cols>
    <col min="4" max="4" width="20.54296875" customWidth="1"/>
  </cols>
  <sheetData>
    <row r="1" spans="1:4" x14ac:dyDescent="0.35">
      <c r="A1" s="196" t="s">
        <v>374</v>
      </c>
    </row>
    <row r="3" spans="1:4" x14ac:dyDescent="0.35">
      <c r="A3" s="197" t="s">
        <v>97</v>
      </c>
      <c r="B3" s="198" t="s">
        <v>375</v>
      </c>
      <c r="C3" s="197" t="s">
        <v>376</v>
      </c>
      <c r="D3" s="197" t="s">
        <v>377</v>
      </c>
    </row>
    <row r="4" spans="1:4" x14ac:dyDescent="0.35">
      <c r="A4" s="199" t="s">
        <v>378</v>
      </c>
      <c r="B4" s="200">
        <v>0.27687269853097601</v>
      </c>
      <c r="C4" s="201">
        <v>26726124</v>
      </c>
      <c r="D4" s="201">
        <v>96528564</v>
      </c>
    </row>
    <row r="5" spans="1:4" x14ac:dyDescent="0.35">
      <c r="A5" s="202" t="s">
        <v>379</v>
      </c>
      <c r="B5" s="203">
        <v>0.29818756324269202</v>
      </c>
      <c r="C5" s="204">
        <v>30502337</v>
      </c>
      <c r="D5" s="204">
        <v>102292452</v>
      </c>
    </row>
    <row r="6" spans="1:4" x14ac:dyDescent="0.35">
      <c r="A6" s="199" t="s">
        <v>380</v>
      </c>
      <c r="B6" s="200">
        <v>0.32773633269436803</v>
      </c>
      <c r="C6" s="201">
        <v>34524777</v>
      </c>
      <c r="D6" s="201">
        <v>105343148</v>
      </c>
    </row>
    <row r="7" spans="1:4" x14ac:dyDescent="0.35">
      <c r="A7" s="202" t="s">
        <v>381</v>
      </c>
      <c r="B7" s="203">
        <v>0.37252567013106802</v>
      </c>
      <c r="C7" s="204">
        <v>40564711</v>
      </c>
      <c r="D7" s="204">
        <v>108891049</v>
      </c>
    </row>
    <row r="8" spans="1:4" x14ac:dyDescent="0.35">
      <c r="A8" s="199" t="s">
        <v>382</v>
      </c>
      <c r="B8" s="200">
        <v>0.43706169295394198</v>
      </c>
      <c r="C8" s="201">
        <v>45350280</v>
      </c>
      <c r="D8" s="201">
        <v>103761736</v>
      </c>
    </row>
    <row r="9" spans="1:4" x14ac:dyDescent="0.35">
      <c r="A9" s="202" t="s">
        <v>383</v>
      </c>
      <c r="B9" s="203">
        <v>0.50143899241947298</v>
      </c>
      <c r="C9" s="204">
        <v>48488953</v>
      </c>
      <c r="D9" s="204">
        <v>96699606</v>
      </c>
    </row>
    <row r="10" spans="1:4" x14ac:dyDescent="0.35">
      <c r="A10" s="199" t="s">
        <v>384</v>
      </c>
      <c r="B10" s="200">
        <v>0.51950729501859505</v>
      </c>
      <c r="C10" s="201">
        <v>52242610</v>
      </c>
      <c r="D10" s="201">
        <v>100561841</v>
      </c>
    </row>
    <row r="11" spans="1:4" x14ac:dyDescent="0.35">
      <c r="A11" s="202" t="s">
        <v>385</v>
      </c>
      <c r="B11" s="203">
        <v>0.52624337641086905</v>
      </c>
      <c r="C11" s="204">
        <v>54942275</v>
      </c>
      <c r="D11" s="204">
        <v>104404687</v>
      </c>
    </row>
    <row r="12" spans="1:4" x14ac:dyDescent="0.35">
      <c r="A12" s="199" t="s">
        <v>386</v>
      </c>
      <c r="B12" s="200">
        <v>0.52564199680022905</v>
      </c>
      <c r="C12" s="201">
        <v>56900866</v>
      </c>
      <c r="D12" s="201">
        <v>108250228</v>
      </c>
    </row>
    <row r="13" spans="1:4" x14ac:dyDescent="0.35">
      <c r="A13" s="202" t="s">
        <v>387</v>
      </c>
      <c r="B13" s="203">
        <v>0.51983829188993502</v>
      </c>
      <c r="C13" s="204">
        <v>57092291</v>
      </c>
      <c r="D13" s="204">
        <v>109827021</v>
      </c>
    </row>
    <row r="14" spans="1:4" x14ac:dyDescent="0.35">
      <c r="A14" s="199" t="s">
        <v>132</v>
      </c>
      <c r="B14" s="200">
        <v>0.51946569461110703</v>
      </c>
      <c r="C14" s="201">
        <v>58831507</v>
      </c>
      <c r="D14" s="201">
        <v>113253883</v>
      </c>
    </row>
    <row r="15" spans="1:4" x14ac:dyDescent="0.35">
      <c r="A15" s="202" t="s">
        <v>133</v>
      </c>
      <c r="B15" s="203">
        <v>0.51405504161075799</v>
      </c>
      <c r="C15" s="204">
        <v>60673512</v>
      </c>
      <c r="D15" s="204">
        <v>118029213</v>
      </c>
    </row>
    <row r="16" spans="1:4" x14ac:dyDescent="0.35">
      <c r="A16" s="199" t="s">
        <v>134</v>
      </c>
      <c r="B16" s="200">
        <v>0.513588426789372</v>
      </c>
      <c r="C16" s="201">
        <v>61562249</v>
      </c>
      <c r="D16" s="201">
        <v>119866893</v>
      </c>
    </row>
    <row r="17" spans="1:4" x14ac:dyDescent="0.35">
      <c r="A17" s="202" t="s">
        <v>135</v>
      </c>
      <c r="B17" s="203">
        <v>0.50992001388720698</v>
      </c>
      <c r="C17" s="204">
        <v>63420519</v>
      </c>
      <c r="D17" s="204">
        <v>124373465</v>
      </c>
    </row>
    <row r="18" spans="1:4" x14ac:dyDescent="0.35">
      <c r="A18" s="199" t="s">
        <v>136</v>
      </c>
      <c r="B18" s="200">
        <v>0.51629022214264897</v>
      </c>
      <c r="C18" s="201">
        <v>68819011</v>
      </c>
      <c r="D18" s="201">
        <v>133295205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A2" sqref="A2"/>
    </sheetView>
  </sheetViews>
  <sheetFormatPr baseColWidth="10" defaultRowHeight="14.5" x14ac:dyDescent="0.35"/>
  <cols>
    <col min="2" max="2" width="16" customWidth="1"/>
    <col min="3" max="3" width="32.54296875" customWidth="1"/>
    <col min="4" max="4" width="36.26953125" customWidth="1"/>
    <col min="5" max="5" width="15.1796875" customWidth="1"/>
  </cols>
  <sheetData>
    <row r="1" spans="1:5" x14ac:dyDescent="0.35">
      <c r="A1" t="s">
        <v>108</v>
      </c>
    </row>
    <row r="3" spans="1:5" x14ac:dyDescent="0.35">
      <c r="A3" s="39" t="s">
        <v>97</v>
      </c>
      <c r="B3" s="39" t="s">
        <v>98</v>
      </c>
      <c r="C3" s="39" t="s">
        <v>99</v>
      </c>
      <c r="D3" s="39" t="s">
        <v>100</v>
      </c>
      <c r="E3" s="39" t="s">
        <v>101</v>
      </c>
    </row>
    <row r="4" spans="1:5" x14ac:dyDescent="0.35">
      <c r="A4" s="40">
        <v>2018</v>
      </c>
      <c r="B4" s="41" t="s">
        <v>102</v>
      </c>
      <c r="C4" s="42">
        <v>225</v>
      </c>
      <c r="D4" s="42">
        <v>531</v>
      </c>
      <c r="E4" s="43">
        <f>Tabla1[[#This Row],[Env amox-peni V pac 15-64 años]]/Tabla1[[#This Row],[Env amox-peni V-amox/clav pac 15-64]]</f>
        <v>0.42372881355932202</v>
      </c>
    </row>
    <row r="5" spans="1:5" x14ac:dyDescent="0.35">
      <c r="A5" s="44">
        <v>2018</v>
      </c>
      <c r="B5" s="45" t="s">
        <v>103</v>
      </c>
      <c r="C5" s="46">
        <v>27163</v>
      </c>
      <c r="D5" s="46">
        <v>72670</v>
      </c>
      <c r="E5" s="43">
        <f>Tabla1[[#This Row],[Env amox-peni V pac 15-64 años]]/Tabla1[[#This Row],[Env amox-peni V-amox/clav pac 15-64]]</f>
        <v>0.37378560616485484</v>
      </c>
    </row>
    <row r="6" spans="1:5" x14ac:dyDescent="0.35">
      <c r="A6" s="40">
        <v>2018</v>
      </c>
      <c r="B6" s="41" t="s">
        <v>104</v>
      </c>
      <c r="C6" s="42">
        <v>409562</v>
      </c>
      <c r="D6" s="42">
        <v>748315</v>
      </c>
      <c r="E6" s="43">
        <f>Tabla1[[#This Row],[Env amox-peni V pac 15-64 años]]/Tabla1[[#This Row],[Env amox-peni V-amox/clav pac 15-64]]</f>
        <v>0.5473122949560012</v>
      </c>
    </row>
    <row r="7" spans="1:5" x14ac:dyDescent="0.35">
      <c r="A7" s="40">
        <v>2018</v>
      </c>
      <c r="B7" s="41" t="s">
        <v>105</v>
      </c>
      <c r="C7" s="42">
        <f>SUM(C4:C6)</f>
        <v>436950</v>
      </c>
      <c r="D7" s="42">
        <f>D5+D6</f>
        <v>820985</v>
      </c>
      <c r="E7" s="43">
        <f>Tabla1[[#This Row],[Env amox-peni V pac 15-64 años]]/Tabla1[[#This Row],[Env amox-peni V-amox/clav pac 15-64]]</f>
        <v>0.53222653276247434</v>
      </c>
    </row>
    <row r="8" spans="1:5" x14ac:dyDescent="0.35">
      <c r="A8" s="44">
        <v>2019</v>
      </c>
      <c r="B8" s="45" t="s">
        <v>102</v>
      </c>
      <c r="C8" s="46">
        <v>293</v>
      </c>
      <c r="D8" s="46">
        <v>650</v>
      </c>
      <c r="E8" s="43">
        <f>Tabla1[[#This Row],[Env amox-peni V pac 15-64 años]]/Tabla1[[#This Row],[Env amox-peni V-amox/clav pac 15-64]]</f>
        <v>0.45076923076923076</v>
      </c>
    </row>
    <row r="9" spans="1:5" x14ac:dyDescent="0.35">
      <c r="A9" s="40">
        <v>2019</v>
      </c>
      <c r="B9" s="45" t="s">
        <v>103</v>
      </c>
      <c r="C9" s="42">
        <v>33652</v>
      </c>
      <c r="D9" s="42">
        <v>126539</v>
      </c>
      <c r="E9" s="43">
        <f>Tabla1[[#This Row],[Env amox-peni V pac 15-64 años]]/Tabla1[[#This Row],[Env amox-peni V-amox/clav pac 15-64]]</f>
        <v>0.26594172547594025</v>
      </c>
    </row>
    <row r="10" spans="1:5" x14ac:dyDescent="0.35">
      <c r="A10" s="44">
        <v>2019</v>
      </c>
      <c r="B10" s="41" t="s">
        <v>104</v>
      </c>
      <c r="C10" s="46">
        <v>413897</v>
      </c>
      <c r="D10" s="46">
        <v>691635</v>
      </c>
      <c r="E10" s="43">
        <f>Tabla1[[#This Row],[Env amox-peni V pac 15-64 años]]/Tabla1[[#This Row],[Env amox-peni V-amox/clav pac 15-64]]</f>
        <v>0.59843269932840304</v>
      </c>
    </row>
    <row r="11" spans="1:5" x14ac:dyDescent="0.35">
      <c r="A11" s="40">
        <v>2019</v>
      </c>
      <c r="B11" s="41" t="s">
        <v>106</v>
      </c>
      <c r="C11" s="42">
        <v>7743</v>
      </c>
      <c r="D11" s="42">
        <v>15936</v>
      </c>
      <c r="E11" s="43">
        <f>Tabla1[[#This Row],[Env amox-peni V pac 15-64 años]]/Tabla1[[#This Row],[Env amox-peni V-amox/clav pac 15-64]]</f>
        <v>0.48588102409638556</v>
      </c>
    </row>
    <row r="12" spans="1:5" x14ac:dyDescent="0.35">
      <c r="A12" s="44">
        <v>2019</v>
      </c>
      <c r="B12" s="45" t="s">
        <v>107</v>
      </c>
      <c r="C12" s="46">
        <v>4</v>
      </c>
      <c r="D12" s="46">
        <v>8</v>
      </c>
      <c r="E12" s="43">
        <f>Tabla1[[#This Row],[Env amox-peni V pac 15-64 años]]/Tabla1[[#This Row],[Env amox-peni V-amox/clav pac 15-64]]</f>
        <v>0.5</v>
      </c>
    </row>
    <row r="13" spans="1:5" x14ac:dyDescent="0.35">
      <c r="A13" s="44">
        <v>2019</v>
      </c>
      <c r="B13" s="41" t="s">
        <v>105</v>
      </c>
      <c r="C13" s="46">
        <f>C9+C10</f>
        <v>447549</v>
      </c>
      <c r="D13" s="46">
        <f>D9+D10</f>
        <v>818174</v>
      </c>
      <c r="E13" s="43">
        <f>Tabla1[[#This Row],[Env amox-peni V pac 15-64 años]]/Tabla1[[#This Row],[Env amox-peni V-amox/clav pac 15-64]]</f>
        <v>0.54700956031357628</v>
      </c>
    </row>
    <row r="14" spans="1:5" x14ac:dyDescent="0.35">
      <c r="A14" s="40">
        <v>2020</v>
      </c>
      <c r="B14" s="41" t="s">
        <v>102</v>
      </c>
      <c r="C14" s="42">
        <v>234</v>
      </c>
      <c r="D14" s="42">
        <v>484</v>
      </c>
      <c r="E14" s="43">
        <f>Tabla1[[#This Row],[Env amox-peni V pac 15-64 años]]/Tabla1[[#This Row],[Env amox-peni V-amox/clav pac 15-64]]</f>
        <v>0.48347107438016529</v>
      </c>
    </row>
    <row r="15" spans="1:5" x14ac:dyDescent="0.35">
      <c r="A15" s="44">
        <v>2020</v>
      </c>
      <c r="B15" s="45" t="s">
        <v>103</v>
      </c>
      <c r="C15" s="46">
        <v>28977</v>
      </c>
      <c r="D15" s="46">
        <v>120731</v>
      </c>
      <c r="E15" s="43">
        <f>Tabla1[[#This Row],[Env amox-peni V pac 15-64 años]]/Tabla1[[#This Row],[Env amox-peni V-amox/clav pac 15-64]]</f>
        <v>0.24001292128782167</v>
      </c>
    </row>
    <row r="16" spans="1:5" x14ac:dyDescent="0.35">
      <c r="A16" s="40">
        <v>2020</v>
      </c>
      <c r="B16" s="41" t="s">
        <v>104</v>
      </c>
      <c r="C16" s="42">
        <v>273769</v>
      </c>
      <c r="D16" s="42">
        <v>473412</v>
      </c>
      <c r="E16" s="43">
        <f>Tabla1[[#This Row],[Env amox-peni V pac 15-64 años]]/Tabla1[[#This Row],[Env amox-peni V-amox/clav pac 15-64]]</f>
        <v>0.57828910124796162</v>
      </c>
    </row>
    <row r="17" spans="1:5" x14ac:dyDescent="0.35">
      <c r="A17" s="44">
        <v>2020</v>
      </c>
      <c r="B17" s="45" t="s">
        <v>106</v>
      </c>
      <c r="C17" s="46">
        <v>4987</v>
      </c>
      <c r="D17" s="46">
        <v>8670</v>
      </c>
      <c r="E17" s="43">
        <f>Tabla1[[#This Row],[Env amox-peni V pac 15-64 años]]/Tabla1[[#This Row],[Env amox-peni V-amox/clav pac 15-64]]</f>
        <v>0.57520184544405994</v>
      </c>
    </row>
    <row r="18" spans="1:5" x14ac:dyDescent="0.35">
      <c r="A18" s="40">
        <v>2020</v>
      </c>
      <c r="B18" s="41" t="s">
        <v>107</v>
      </c>
      <c r="C18" s="42">
        <v>1</v>
      </c>
      <c r="D18" s="42">
        <v>7</v>
      </c>
      <c r="E18" s="43">
        <f>Tabla1[[#This Row],[Env amox-peni V pac 15-64 años]]/Tabla1[[#This Row],[Env amox-peni V-amox/clav pac 15-64]]</f>
        <v>0.14285714285714285</v>
      </c>
    </row>
    <row r="19" spans="1:5" x14ac:dyDescent="0.35">
      <c r="A19" s="40">
        <v>2020</v>
      </c>
      <c r="B19" s="41" t="s">
        <v>105</v>
      </c>
      <c r="C19" s="42">
        <f>C15+C16</f>
        <v>302746</v>
      </c>
      <c r="D19" s="42">
        <f>D15+D16</f>
        <v>594143</v>
      </c>
      <c r="E19" s="43">
        <f>Tabla1[[#This Row],[Env amox-peni V pac 15-64 años]]/Tabla1[[#This Row],[Env amox-peni V-amox/clav pac 15-64]]</f>
        <v>0.509550731052962</v>
      </c>
    </row>
    <row r="20" spans="1:5" x14ac:dyDescent="0.35">
      <c r="A20" s="44">
        <v>2021</v>
      </c>
      <c r="B20" s="45" t="s">
        <v>102</v>
      </c>
      <c r="C20" s="46">
        <v>125</v>
      </c>
      <c r="D20" s="46">
        <v>301</v>
      </c>
      <c r="E20" s="43">
        <f>Tabla1[[#This Row],[Env amox-peni V pac 15-64 años]]/Tabla1[[#This Row],[Env amox-peni V-amox/clav pac 15-64]]</f>
        <v>0.41528239202657807</v>
      </c>
    </row>
    <row r="21" spans="1:5" x14ac:dyDescent="0.35">
      <c r="A21" s="40">
        <v>2021</v>
      </c>
      <c r="B21" s="45" t="s">
        <v>103</v>
      </c>
      <c r="C21" s="42">
        <v>38145</v>
      </c>
      <c r="D21" s="42">
        <v>149654</v>
      </c>
      <c r="E21" s="43">
        <f>Tabla1[[#This Row],[Env amox-peni V pac 15-64 años]]/Tabla1[[#This Row],[Env amox-peni V-amox/clav pac 15-64]]</f>
        <v>0.25488794151843586</v>
      </c>
    </row>
    <row r="22" spans="1:5" x14ac:dyDescent="0.35">
      <c r="A22" s="44">
        <v>2021</v>
      </c>
      <c r="B22" s="41" t="s">
        <v>104</v>
      </c>
      <c r="C22" s="46">
        <v>227713</v>
      </c>
      <c r="D22" s="46">
        <v>415081</v>
      </c>
      <c r="E22" s="43">
        <f>Tabla1[[#This Row],[Env amox-peni V pac 15-64 años]]/Tabla1[[#This Row],[Env amox-peni V-amox/clav pac 15-64]]</f>
        <v>0.54859894815710664</v>
      </c>
    </row>
    <row r="23" spans="1:5" x14ac:dyDescent="0.35">
      <c r="A23" s="40">
        <v>2021</v>
      </c>
      <c r="B23" s="41" t="s">
        <v>106</v>
      </c>
      <c r="C23" s="42">
        <v>812</v>
      </c>
      <c r="D23" s="42">
        <v>1724</v>
      </c>
      <c r="E23" s="43">
        <f>Tabla1[[#This Row],[Env amox-peni V pac 15-64 años]]/Tabla1[[#This Row],[Env amox-peni V-amox/clav pac 15-64]]</f>
        <v>0.47099767981438517</v>
      </c>
    </row>
    <row r="24" spans="1:5" x14ac:dyDescent="0.35">
      <c r="A24" s="40">
        <v>2021</v>
      </c>
      <c r="B24" s="45" t="s">
        <v>107</v>
      </c>
      <c r="C24" s="46">
        <v>2</v>
      </c>
      <c r="D24" s="46">
        <v>2</v>
      </c>
      <c r="E24" s="43">
        <f>Tabla1[[#This Row],[Env amox-peni V pac 15-64 años]]/Tabla1[[#This Row],[Env amox-peni V-amox/clav pac 15-64]]</f>
        <v>1</v>
      </c>
    </row>
    <row r="25" spans="1:5" x14ac:dyDescent="0.35">
      <c r="A25" s="44">
        <v>2021</v>
      </c>
      <c r="B25" s="41" t="s">
        <v>105</v>
      </c>
      <c r="C25" s="46">
        <f>C21+C22</f>
        <v>265858</v>
      </c>
      <c r="D25" s="46">
        <f>D21+D22</f>
        <v>564735</v>
      </c>
      <c r="E25" s="43">
        <f>Tabla1[[#This Row],[Env amox-peni V pac 15-64 años]]/Tabla1[[#This Row],[Env amox-peni V-amox/clav pac 15-64]]</f>
        <v>0.4707659344648375</v>
      </c>
    </row>
    <row r="26" spans="1:5" x14ac:dyDescent="0.35">
      <c r="A26" s="40">
        <v>2022</v>
      </c>
      <c r="B26" s="41" t="s">
        <v>102</v>
      </c>
      <c r="C26" s="42">
        <v>268</v>
      </c>
      <c r="D26" s="42">
        <v>617</v>
      </c>
      <c r="E26" s="43">
        <f>Tabla1[[#This Row],[Env amox-peni V pac 15-64 años]]/Tabla1[[#This Row],[Env amox-peni V-amox/clav pac 15-64]]</f>
        <v>0.43435980551053482</v>
      </c>
    </row>
    <row r="27" spans="1:5" x14ac:dyDescent="0.35">
      <c r="A27" s="44">
        <v>2022</v>
      </c>
      <c r="B27" s="45" t="s">
        <v>103</v>
      </c>
      <c r="C27" s="46">
        <v>46693</v>
      </c>
      <c r="D27" s="46">
        <v>186015</v>
      </c>
      <c r="E27" s="43">
        <f>Tabla1[[#This Row],[Env amox-peni V pac 15-64 años]]/Tabla1[[#This Row],[Env amox-peni V-amox/clav pac 15-64]]</f>
        <v>0.25101739107061261</v>
      </c>
    </row>
    <row r="28" spans="1:5" x14ac:dyDescent="0.35">
      <c r="A28" s="40">
        <v>2022</v>
      </c>
      <c r="B28" s="41" t="s">
        <v>104</v>
      </c>
      <c r="C28" s="42">
        <v>308883</v>
      </c>
      <c r="D28" s="42">
        <v>519522</v>
      </c>
      <c r="E28" s="43">
        <f>Tabla1[[#This Row],[Env amox-peni V pac 15-64 años]]/Tabla1[[#This Row],[Env amox-peni V-amox/clav pac 15-64]]</f>
        <v>0.59455229999884507</v>
      </c>
    </row>
    <row r="29" spans="1:5" x14ac:dyDescent="0.35">
      <c r="A29" s="44">
        <v>2022</v>
      </c>
      <c r="B29" s="45" t="s">
        <v>106</v>
      </c>
      <c r="C29" s="46">
        <v>732</v>
      </c>
      <c r="D29" s="46">
        <v>1452</v>
      </c>
      <c r="E29" s="43">
        <f>Tabla1[[#This Row],[Env amox-peni V pac 15-64 años]]/Tabla1[[#This Row],[Env amox-peni V-amox/clav pac 15-64]]</f>
        <v>0.50413223140495866</v>
      </c>
    </row>
    <row r="30" spans="1:5" x14ac:dyDescent="0.35">
      <c r="A30" s="47">
        <v>2022</v>
      </c>
      <c r="B30" s="48" t="s">
        <v>107</v>
      </c>
      <c r="C30" s="49">
        <v>9</v>
      </c>
      <c r="D30" s="49">
        <v>15</v>
      </c>
      <c r="E30" s="43">
        <f>Tabla1[[#This Row],[Env amox-peni V pac 15-64 años]]/Tabla1[[#This Row],[Env amox-peni V-amox/clav pac 15-64]]</f>
        <v>0.6</v>
      </c>
    </row>
    <row r="31" spans="1:5" x14ac:dyDescent="0.35">
      <c r="A31" s="47">
        <v>2022</v>
      </c>
      <c r="B31" s="41" t="s">
        <v>105</v>
      </c>
      <c r="C31" s="42">
        <f>C27+C28</f>
        <v>355576</v>
      </c>
      <c r="D31" s="42">
        <f>D27+D28</f>
        <v>705537</v>
      </c>
      <c r="E31" s="43">
        <f>Tabla1[[#This Row],[Env amox-peni V pac 15-64 años]]/Tabla1[[#This Row],[Env amox-peni V-amox/clav pac 15-64]]</f>
        <v>0.5039792385091072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34</vt:i4>
      </vt:variant>
    </vt:vector>
  </HeadingPairs>
  <TitlesOfParts>
    <vt:vector size="34" baseType="lpstr">
      <vt:lpstr>Portada 7.3</vt:lpstr>
      <vt:lpstr>Distribución Gasto</vt:lpstr>
      <vt:lpstr>Envases</vt:lpstr>
      <vt:lpstr>Tabla de Figura 1</vt:lpstr>
      <vt:lpstr>Tabla de Figura 2</vt:lpstr>
      <vt:lpstr>Tabla de Figura 3</vt:lpstr>
      <vt:lpstr>Principios Activos</vt:lpstr>
      <vt:lpstr>Tabla de Figura 4</vt:lpstr>
      <vt:lpstr>Tabla de Figura 5</vt:lpstr>
      <vt:lpstr>Tabla de Figura 6</vt:lpstr>
      <vt:lpstr>Tabla Figura 7</vt:lpstr>
      <vt:lpstr>Tabla Figura 8</vt:lpstr>
      <vt:lpstr>Tabla de Figura 9.1</vt:lpstr>
      <vt:lpstr>Tabla de figura 9.2</vt:lpstr>
      <vt:lpstr>Tabla figura 10</vt:lpstr>
      <vt:lpstr>Tabla figura 11</vt:lpstr>
      <vt:lpstr>Tabla figura 12</vt:lpstr>
      <vt:lpstr>Tabla 4 % pac. tto BZD</vt:lpstr>
      <vt:lpstr>Gasto Hospital Grandes Grupos</vt:lpstr>
      <vt:lpstr>Pacientes no ingresados</vt:lpstr>
      <vt:lpstr>Costes pacientes en hospitales</vt:lpstr>
      <vt:lpstr>Tratamientos VHC iniciados 2022</vt:lpstr>
      <vt:lpstr>Talonarios 2022</vt:lpstr>
      <vt:lpstr>Prescripción Médicos Jubilados</vt:lpstr>
      <vt:lpstr>Medicamentos Extranjeros</vt:lpstr>
      <vt:lpstr>Medic.Extranj más dispensados</vt:lpstr>
      <vt:lpstr>Medic.Extranj más importe</vt:lpstr>
      <vt:lpstr>Hemoderivados</vt:lpstr>
      <vt:lpstr>Centros Sociosanitarios</vt:lpstr>
      <vt:lpstr>Dietoterápicos en CSS</vt:lpstr>
      <vt:lpstr>Calidad CSS</vt:lpstr>
      <vt:lpstr>Centros AMAS</vt:lpstr>
      <vt:lpstr>Gasto-Envases AMAS</vt:lpstr>
      <vt:lpstr>Tabla de Figura 13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2022-02-10T09:47:46Z</dcterms:created>
  <dcterms:modified xsi:type="dcterms:W3CDTF">2023-06-02T06:49:09Z</dcterms:modified>
</cp:coreProperties>
</file>